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408" windowWidth="18372" windowHeight="7116" tabRatio="343" activeTab="2"/>
  </bookViews>
  <sheets>
    <sheet name="DONNEES" sheetId="1" r:id="rId1"/>
    <sheet name="COUT" sheetId="2" r:id="rId2"/>
    <sheet name="ENERGY COST" sheetId="3" r:id="rId3"/>
    <sheet name="PAY BACK" sheetId="4" r:id="rId4"/>
  </sheets>
  <calcPr calcId="145621"/>
  <oleSize ref="A1:AD62"/>
</workbook>
</file>

<file path=xl/comments1.xml><?xml version="1.0" encoding="utf-8"?>
<comments xmlns="http://schemas.openxmlformats.org/spreadsheetml/2006/main">
  <authors>
    <author>Pollet Eric (0033688653627)</author>
  </authors>
  <commentList>
    <comment ref="A14" authorId="0">
      <text>
        <r>
          <rPr>
            <b/>
            <sz val="9"/>
            <color indexed="81"/>
            <rFont val="Tahoma"/>
            <family val="2"/>
          </rPr>
          <t>Pollet Eric (0033688653627):</t>
        </r>
        <r>
          <rPr>
            <sz val="9"/>
            <color indexed="81"/>
            <rFont val="Tahoma"/>
            <family val="2"/>
          </rPr>
          <t xml:space="preserve">
Benchvac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Pollet Eric (0033688653627):</t>
        </r>
        <r>
          <rPr>
            <sz val="9"/>
            <color indexed="81"/>
            <rFont val="Tahoma"/>
            <family val="2"/>
          </rPr>
          <t xml:space="preserve">
Benchvac</t>
        </r>
      </text>
    </comment>
  </commentList>
</comments>
</file>

<file path=xl/comments2.xml><?xml version="1.0" encoding="utf-8"?>
<comments xmlns="http://schemas.openxmlformats.org/spreadsheetml/2006/main">
  <authors>
    <author>Christophe Deycard</author>
  </authors>
  <commentList>
    <comment ref="B9" authorId="0">
      <text>
        <r>
          <rPr>
            <b/>
            <sz val="9"/>
            <color indexed="81"/>
            <rFont val="Tahoma"/>
            <family val="2"/>
          </rPr>
          <t>Costs = (Equipment + Extra equipment + Total Annual Energy costs) - White Certificates(CEE)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Costs = Costs Year 0 +  Total Annual Energy costs + Annual maintenance costs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>Costs = Costs Year 1 +  Total Annual Energy costs + Annual maintenance costs</t>
        </r>
      </text>
    </comment>
    <comment ref="B12" authorId="0">
      <text>
        <r>
          <rPr>
            <b/>
            <sz val="9"/>
            <color indexed="81"/>
            <rFont val="Tahoma"/>
            <family val="2"/>
          </rPr>
          <t>Costs = Costs Year 2 +  Total Annual Energy costs + Annual maintenance costs + Annual repair costs</t>
        </r>
      </text>
    </comment>
    <comment ref="B13" authorId="0">
      <text>
        <r>
          <rPr>
            <b/>
            <sz val="9"/>
            <color indexed="81"/>
            <rFont val="Tahoma"/>
            <family val="2"/>
          </rPr>
          <t>Same calculation than Year 3 until Year 15</t>
        </r>
      </text>
    </comment>
  </commentList>
</comments>
</file>

<file path=xl/sharedStrings.xml><?xml version="1.0" encoding="utf-8"?>
<sst xmlns="http://schemas.openxmlformats.org/spreadsheetml/2006/main" count="152" uniqueCount="118">
  <si>
    <t>Regime 12/7°C Air 35°C</t>
  </si>
  <si>
    <t xml:space="preserve">R410A / 2088 </t>
  </si>
  <si>
    <t xml:space="preserve">Refrigerant / GWP  :  </t>
  </si>
  <si>
    <t>R-32 / 675</t>
  </si>
  <si>
    <t>116S</t>
  </si>
  <si>
    <t xml:space="preserve">kg </t>
  </si>
  <si>
    <t xml:space="preserve">kg / tCO2Equ  </t>
  </si>
  <si>
    <t>LD ST 1200R</t>
  </si>
  <si>
    <t>LD ST 1100</t>
  </si>
  <si>
    <r>
      <rPr>
        <b/>
        <sz val="9"/>
        <color theme="1"/>
        <rFont val="Arial"/>
        <family val="2"/>
      </rPr>
      <t>AQUACIAT</t>
    </r>
    <r>
      <rPr>
        <b/>
        <vertAlign val="superscript"/>
        <sz val="9"/>
        <color theme="1"/>
        <rFont val="Arial"/>
        <family val="2"/>
      </rPr>
      <t xml:space="preserve">POWER </t>
    </r>
  </si>
  <si>
    <t>Efficacité saisonnière (SEER)  :                 kW/kW</t>
  </si>
  <si>
    <t>Efficacité froid (E.E.R.)  :                           kW/Kw</t>
  </si>
  <si>
    <t>Puissance frigorifique  :                                  kW</t>
  </si>
  <si>
    <t xml:space="preserve">Hydr. Mod. Pompe double HP </t>
  </si>
  <si>
    <t>Oui</t>
  </si>
  <si>
    <t>Haute eff. Saisonnière</t>
  </si>
  <si>
    <t>Pompe Vitesse variable</t>
  </si>
  <si>
    <t>non</t>
  </si>
  <si>
    <t>effet R32</t>
  </si>
  <si>
    <t>effet VSD PUMP</t>
  </si>
  <si>
    <t>Simulation 3</t>
  </si>
  <si>
    <t>Evolution vs Base</t>
  </si>
  <si>
    <t>Installation  Base</t>
  </si>
  <si>
    <t>LD ST 1100R</t>
  </si>
  <si>
    <t>116W</t>
  </si>
  <si>
    <t>2410 Longueur</t>
  </si>
  <si>
    <t>Longueur</t>
  </si>
  <si>
    <t>Largeur</t>
  </si>
  <si>
    <t>Hauteur</t>
  </si>
  <si>
    <t>Pompe HP</t>
  </si>
  <si>
    <t>5.5</t>
  </si>
  <si>
    <t>15LS</t>
  </si>
  <si>
    <t>119A</t>
  </si>
  <si>
    <t>Marge CIAT France</t>
  </si>
  <si>
    <t>Marge Installateur</t>
  </si>
  <si>
    <t>TP CIAT France                             €</t>
  </si>
  <si>
    <t>Cost                                                €</t>
  </si>
  <si>
    <t>Prix vente installateur                  €</t>
  </si>
  <si>
    <t>Prix vente client final installé      €</t>
  </si>
  <si>
    <t>R410A</t>
  </si>
  <si>
    <t>Options</t>
  </si>
  <si>
    <t>Energy Cost                                       €/Kw.</t>
  </si>
  <si>
    <t>Nb heure fonctionnement annuel        h</t>
  </si>
  <si>
    <t>Puissance pompe</t>
  </si>
  <si>
    <t>Nb heure fonctionnement POMPE       h</t>
  </si>
  <si>
    <t>Gain R32</t>
  </si>
  <si>
    <t>Coût énergétique  appareil                     €</t>
  </si>
  <si>
    <t>Gain Hte efficacité</t>
  </si>
  <si>
    <t>Gain Pompe Vitesse Variable</t>
  </si>
  <si>
    <t xml:space="preserve">Gain global </t>
  </si>
  <si>
    <t>Pour simul</t>
  </si>
  <si>
    <t>Coût Energétique pompe                        €</t>
  </si>
  <si>
    <t>Coût Energétique Annuel                        €</t>
  </si>
  <si>
    <t>Coût Energétique Annuel                         €</t>
  </si>
  <si>
    <t>Coût Appareil                                           €</t>
  </si>
  <si>
    <t>Année 0</t>
  </si>
  <si>
    <t>Année 1</t>
  </si>
  <si>
    <t>Année 2</t>
  </si>
  <si>
    <t>Année 3</t>
  </si>
  <si>
    <t>Année 4</t>
  </si>
  <si>
    <t>Année 5</t>
  </si>
  <si>
    <t>Année 6</t>
  </si>
  <si>
    <t>Année 7</t>
  </si>
  <si>
    <t>Année 8</t>
  </si>
  <si>
    <t>Année 9</t>
  </si>
  <si>
    <t>Année 10</t>
  </si>
  <si>
    <t>Année 11</t>
  </si>
  <si>
    <t>Année 12</t>
  </si>
  <si>
    <t>Année 13</t>
  </si>
  <si>
    <t>Année 14</t>
  </si>
  <si>
    <t>Année 15</t>
  </si>
  <si>
    <t>CEE</t>
  </si>
  <si>
    <t>R-32
High Efficiency  Variable Speed Pump</t>
  </si>
  <si>
    <t>Year 0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</si>
  <si>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</si>
  <si>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</si>
  <si>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</si>
  <si>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</si>
  <si>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</si>
  <si>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</si>
  <si>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</si>
  <si>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</si>
  <si>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</si>
  <si>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</si>
  <si>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</si>
  <si>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</si>
  <si>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</si>
  <si>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</si>
  <si>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</si>
  <si>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€</t>
  </si>
  <si>
    <t>kWh</t>
  </si>
  <si>
    <r>
      <t>Previous AquaSnap</t>
    </r>
    <r>
      <rPr>
        <sz val="11"/>
        <color theme="1"/>
        <rFont val="Calibri"/>
        <family val="2"/>
      </rPr>
      <t>®</t>
    </r>
    <r>
      <rPr>
        <sz val="11"/>
        <color theme="1"/>
        <rFont val="Calibri"/>
        <family val="2"/>
        <scheme val="minor"/>
      </rPr>
      <t xml:space="preserve">
30RBM R410A </t>
    </r>
  </si>
  <si>
    <r>
      <rPr>
        <b/>
        <sz val="11"/>
        <color theme="1"/>
        <rFont val="Calibri"/>
        <family val="2"/>
        <scheme val="minor"/>
      </rPr>
      <t>New</t>
    </r>
    <r>
      <rPr>
        <sz val="11"/>
        <color theme="1"/>
        <rFont val="Calibri"/>
        <family val="2"/>
        <scheme val="minor"/>
      </rPr>
      <t xml:space="preserve"> AquaSnap</t>
    </r>
    <r>
      <rPr>
        <sz val="11"/>
        <color theme="1"/>
        <rFont val="Calibri"/>
        <family val="2"/>
      </rPr>
      <t>®</t>
    </r>
    <r>
      <rPr>
        <sz val="11"/>
        <color theme="1"/>
        <rFont val="Calibri"/>
        <family val="2"/>
        <scheme val="minor"/>
      </rPr>
      <t xml:space="preserve"> 
30RB  R-32A </t>
    </r>
  </si>
  <si>
    <r>
      <rPr>
        <b/>
        <sz val="11"/>
        <color theme="1"/>
        <rFont val="Calibri"/>
        <family val="2"/>
        <scheme val="minor"/>
      </rPr>
      <t>New</t>
    </r>
    <r>
      <rPr>
        <sz val="11"/>
        <color theme="1"/>
        <rFont val="Calibri"/>
        <family val="2"/>
        <scheme val="minor"/>
      </rPr>
      <t xml:space="preserve"> AquaSnap Greenspeed</t>
    </r>
    <r>
      <rPr>
        <sz val="11"/>
        <color theme="1"/>
        <rFont val="Calibri"/>
        <family val="2"/>
      </rPr>
      <t xml:space="preserve">®
</t>
    </r>
    <r>
      <rPr>
        <sz val="11"/>
        <color theme="1"/>
        <rFont val="Calibri"/>
        <family val="2"/>
        <scheme val="minor"/>
      </rPr>
      <t xml:space="preserve">30RBP R-32A </t>
    </r>
  </si>
  <si>
    <t xml:space="preserve">Previous AquaSnap Greenspeed®
30RBP R410A </t>
  </si>
  <si>
    <t>SIMULATION PPT</t>
  </si>
  <si>
    <t>Matériel : 2 AQUACIATPOWER 1100  AVEC MODULE H</t>
  </si>
  <si>
    <t>LD HE 1100</t>
  </si>
  <si>
    <t>LD HE1100</t>
  </si>
  <si>
    <t>Vs FS pump</t>
  </si>
  <si>
    <t>Vs R410A VS pump</t>
  </si>
  <si>
    <t>SAME € / KW</t>
  </si>
  <si>
    <r>
      <t xml:space="preserve">R-32
High Efficiency  </t>
    </r>
    <r>
      <rPr>
        <sz val="11"/>
        <color theme="1"/>
        <rFont val="Calibri"/>
        <family val="2"/>
        <scheme val="minor"/>
      </rPr>
      <t>Fixed speed  Pump</t>
    </r>
  </si>
  <si>
    <t>R-32
Hte Efficacité
Pompe Variable</t>
  </si>
  <si>
    <r>
      <t xml:space="preserve">R-32
Hte Efficacité
</t>
    </r>
    <r>
      <rPr>
        <sz val="11"/>
        <color theme="1"/>
        <rFont val="Calibri"/>
        <family val="2"/>
        <scheme val="minor"/>
      </rPr>
      <t>Pompe Fixe</t>
    </r>
  </si>
  <si>
    <t>Cout Maintenance Annuelle</t>
  </si>
  <si>
    <t>Cout Réparation Annuelle</t>
  </si>
  <si>
    <t>LD 1200R</t>
  </si>
  <si>
    <t>LD  1200R</t>
  </si>
  <si>
    <r>
      <t xml:space="preserve">R-410A
Hte Efficacité 
</t>
    </r>
    <r>
      <rPr>
        <sz val="11"/>
        <color theme="1"/>
        <rFont val="Calibri"/>
        <family val="2"/>
        <scheme val="minor"/>
      </rPr>
      <t>Pompe Fixe</t>
    </r>
  </si>
  <si>
    <t>R-410A
Hte Efficacité 
Pompe Variable</t>
  </si>
  <si>
    <r>
      <t xml:space="preserve">R-410A
High Efficiency 
</t>
    </r>
    <r>
      <rPr>
        <sz val="11"/>
        <color theme="1"/>
        <rFont val="Calibri"/>
        <family val="2"/>
        <scheme val="minor"/>
      </rPr>
      <t>Fixed Speed Pump</t>
    </r>
  </si>
  <si>
    <t>R-410A
High Efficiency 
Variable Spped Pump</t>
  </si>
  <si>
    <t>R-410A 
Hte Efficacité
Pompe Variable</t>
  </si>
  <si>
    <r>
      <t xml:space="preserve">R-410A
Hte Efficacité
</t>
    </r>
    <r>
      <rPr>
        <sz val="11"/>
        <color theme="1"/>
        <rFont val="Calibri"/>
        <family val="2"/>
        <scheme val="minor"/>
      </rPr>
      <t>Pompe Fixe</t>
    </r>
  </si>
  <si>
    <t>R-410A 
High Efficiency 
Variable Spped Pump</t>
  </si>
  <si>
    <r>
      <t xml:space="preserve">R-410A 
High Efficiency </t>
    </r>
    <r>
      <rPr>
        <sz val="11"/>
        <color theme="1"/>
        <rFont val="Calibri"/>
        <family val="2"/>
        <scheme val="minor"/>
      </rPr>
      <t>Fixed Speed Pump</t>
    </r>
  </si>
  <si>
    <t>R-32
High Efficiency
Variable Speed Pump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</si>
</sst>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[$€-40C]_-;\-* #,##0\ [$€-40C]_-;_-* &quot;-&quot;??\ [$€-40C]_-;_-@_-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rgb="FF1F497D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1F497D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000099"/>
      </left>
      <right/>
      <top style="medium">
        <color indexed="64"/>
      </top>
      <bottom style="thin">
        <color indexed="64"/>
      </bottom>
      <diagonal/>
    </border>
    <border>
      <left style="thick">
        <color rgb="FF000099"/>
      </left>
      <right/>
      <top style="thin">
        <color indexed="64"/>
      </top>
      <bottom style="thin">
        <color indexed="64"/>
      </bottom>
      <diagonal/>
    </border>
    <border>
      <left style="thick">
        <color rgb="FF000099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1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/>
    <xf numFmtId="0" fontId="6" fillId="0" borderId="3" xfId="0" applyFont="1" applyBorder="1"/>
    <xf numFmtId="1" fontId="6" fillId="0" borderId="3" xfId="0" applyNumberFormat="1" applyFont="1" applyBorder="1"/>
    <xf numFmtId="0" fontId="6" fillId="3" borderId="3" xfId="0" applyFont="1" applyFill="1" applyBorder="1"/>
    <xf numFmtId="0" fontId="6" fillId="0" borderId="4" xfId="0" applyFont="1" applyBorder="1"/>
    <xf numFmtId="0" fontId="4" fillId="4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/>
    <xf numFmtId="1" fontId="6" fillId="0" borderId="3" xfId="0" applyNumberFormat="1" applyFont="1" applyFill="1" applyBorder="1"/>
    <xf numFmtId="0" fontId="6" fillId="4" borderId="3" xfId="0" applyFont="1" applyFill="1" applyBorder="1"/>
    <xf numFmtId="0" fontId="7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9" fontId="10" fillId="0" borderId="3" xfId="1" applyFont="1" applyBorder="1"/>
    <xf numFmtId="0" fontId="0" fillId="4" borderId="1" xfId="0" applyFill="1" applyBorder="1" applyAlignment="1">
      <alignment horizontal="center" vertical="center" wrapText="1"/>
    </xf>
    <xf numFmtId="0" fontId="6" fillId="2" borderId="3" xfId="0" applyFont="1" applyFill="1" applyBorder="1"/>
    <xf numFmtId="0" fontId="0" fillId="0" borderId="0" xfId="0" applyAlignment="1">
      <alignment horizontal="center"/>
    </xf>
    <xf numFmtId="2" fontId="0" fillId="0" borderId="0" xfId="0" applyNumberFormat="1"/>
    <xf numFmtId="0" fontId="0" fillId="2" borderId="0" xfId="0" applyFill="1"/>
    <xf numFmtId="164" fontId="0" fillId="0" borderId="0" xfId="0" applyNumberFormat="1"/>
    <xf numFmtId="0" fontId="2" fillId="2" borderId="6" xfId="0" applyFont="1" applyFill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/>
    <xf numFmtId="164" fontId="0" fillId="0" borderId="8" xfId="0" applyNumberFormat="1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164" fontId="0" fillId="0" borderId="5" xfId="0" applyNumberFormat="1" applyBorder="1"/>
    <xf numFmtId="164" fontId="0" fillId="0" borderId="10" xfId="0" applyNumberFormat="1" applyBorder="1"/>
    <xf numFmtId="0" fontId="0" fillId="4" borderId="8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2" fillId="0" borderId="0" xfId="0" applyFont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0" fillId="0" borderId="12" xfId="0" applyBorder="1"/>
    <xf numFmtId="0" fontId="0" fillId="0" borderId="0" xfId="0" applyAlignment="1">
      <alignment wrapText="1"/>
    </xf>
    <xf numFmtId="0" fontId="11" fillId="2" borderId="0" xfId="0" applyFont="1" applyFill="1" applyAlignment="1">
      <alignment horizontal="center"/>
    </xf>
    <xf numFmtId="0" fontId="0" fillId="0" borderId="0" xfId="0" applyFill="1" applyBorder="1"/>
    <xf numFmtId="0" fontId="0" fillId="5" borderId="0" xfId="0" applyFill="1"/>
    <xf numFmtId="0" fontId="9" fillId="3" borderId="15" xfId="0" applyFont="1" applyFill="1" applyBorder="1" applyAlignment="1">
      <alignment horizontal="center"/>
    </xf>
    <xf numFmtId="0" fontId="0" fillId="0" borderId="18" xfId="0" applyBorder="1"/>
    <xf numFmtId="0" fontId="12" fillId="6" borderId="14" xfId="0" applyFont="1" applyFill="1" applyBorder="1" applyAlignment="1">
      <alignment horizontal="center"/>
    </xf>
    <xf numFmtId="0" fontId="2" fillId="6" borderId="17" xfId="0" applyFont="1" applyFill="1" applyBorder="1"/>
    <xf numFmtId="0" fontId="12" fillId="6" borderId="15" xfId="0" applyFont="1" applyFill="1" applyBorder="1" applyAlignment="1">
      <alignment horizontal="center"/>
    </xf>
    <xf numFmtId="0" fontId="12" fillId="6" borderId="16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9" fontId="0" fillId="0" borderId="0" xfId="1" applyFont="1"/>
    <xf numFmtId="165" fontId="0" fillId="0" borderId="0" xfId="1" applyNumberFormat="1" applyFont="1"/>
    <xf numFmtId="165" fontId="0" fillId="5" borderId="0" xfId="1" applyNumberFormat="1" applyFont="1" applyFill="1"/>
    <xf numFmtId="9" fontId="2" fillId="0" borderId="0" xfId="1" applyFont="1"/>
    <xf numFmtId="9" fontId="2" fillId="0" borderId="0" xfId="1" applyNumberFormat="1" applyFont="1"/>
    <xf numFmtId="0" fontId="16" fillId="0" borderId="0" xfId="0" applyFont="1" applyAlignment="1">
      <alignment vertical="center"/>
    </xf>
    <xf numFmtId="0" fontId="16" fillId="3" borderId="3" xfId="0" applyFont="1" applyFill="1" applyBorder="1"/>
    <xf numFmtId="0" fontId="16" fillId="4" borderId="3" xfId="0" applyFont="1" applyFill="1" applyBorder="1"/>
    <xf numFmtId="9" fontId="17" fillId="0" borderId="3" xfId="1" applyFont="1" applyBorder="1"/>
    <xf numFmtId="0" fontId="0" fillId="0" borderId="9" xfId="0" applyBorder="1"/>
    <xf numFmtId="0" fontId="0" fillId="0" borderId="5" xfId="0" applyBorder="1"/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Border="1"/>
    <xf numFmtId="0" fontId="11" fillId="0" borderId="3" xfId="0" applyFont="1" applyBorder="1"/>
    <xf numFmtId="0" fontId="11" fillId="0" borderId="3" xfId="0" applyFont="1" applyFill="1" applyBorder="1"/>
    <xf numFmtId="9" fontId="18" fillId="0" borderId="3" xfId="1" applyFont="1" applyBorder="1"/>
    <xf numFmtId="0" fontId="16" fillId="3" borderId="0" xfId="0" applyFont="1" applyFill="1" applyBorder="1"/>
    <xf numFmtId="164" fontId="0" fillId="2" borderId="0" xfId="0" applyNumberFormat="1" applyFill="1"/>
    <xf numFmtId="0" fontId="19" fillId="2" borderId="2" xfId="0" applyFont="1" applyFill="1" applyBorder="1" applyAlignment="1">
      <alignment vertical="center"/>
    </xf>
    <xf numFmtId="0" fontId="20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2" borderId="6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0" fontId="11" fillId="0" borderId="0" xfId="0" applyFont="1"/>
    <xf numFmtId="0" fontId="11" fillId="2" borderId="0" xfId="0" applyFont="1" applyFill="1"/>
    <xf numFmtId="0" fontId="6" fillId="2" borderId="0" xfId="0" applyFont="1" applyFill="1" applyAlignment="1">
      <alignment horizontal="center"/>
    </xf>
    <xf numFmtId="1" fontId="0" fillId="0" borderId="0" xfId="0" applyNumberFormat="1"/>
    <xf numFmtId="0" fontId="2" fillId="5" borderId="9" xfId="0" applyFont="1" applyFill="1" applyBorder="1"/>
    <xf numFmtId="0" fontId="2" fillId="5" borderId="5" xfId="0" applyFont="1" applyFill="1" applyBorder="1"/>
    <xf numFmtId="0" fontId="2" fillId="5" borderId="10" xfId="0" applyFont="1" applyFill="1" applyBorder="1"/>
    <xf numFmtId="0" fontId="0" fillId="6" borderId="18" xfId="0" applyFill="1" applyBorder="1"/>
    <xf numFmtId="0" fontId="9" fillId="6" borderId="15" xfId="0" applyFont="1" applyFill="1" applyBorder="1" applyAlignment="1">
      <alignment horizontal="center"/>
    </xf>
    <xf numFmtId="2" fontId="2" fillId="6" borderId="20" xfId="0" applyNumberFormat="1" applyFont="1" applyFill="1" applyBorder="1"/>
    <xf numFmtId="2" fontId="0" fillId="0" borderId="21" xfId="0" applyNumberFormat="1" applyBorder="1"/>
    <xf numFmtId="2" fontId="0" fillId="6" borderId="21" xfId="0" applyNumberFormat="1" applyFill="1" applyBorder="1"/>
    <xf numFmtId="0" fontId="0" fillId="6" borderId="19" xfId="0" applyFill="1" applyBorder="1"/>
    <xf numFmtId="2" fontId="0" fillId="6" borderId="22" xfId="0" applyNumberFormat="1" applyFill="1" applyBorder="1"/>
    <xf numFmtId="0" fontId="2" fillId="6" borderId="0" xfId="0" applyFont="1" applyFill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164" fontId="0" fillId="6" borderId="13" xfId="0" applyNumberFormat="1" applyFill="1" applyBorder="1" applyAlignment="1">
      <alignment horizontal="center"/>
    </xf>
    <xf numFmtId="164" fontId="0" fillId="7" borderId="13" xfId="0" applyNumberFormat="1" applyFill="1" applyBorder="1" applyAlignment="1">
      <alignment horizontal="center"/>
    </xf>
    <xf numFmtId="164" fontId="0" fillId="6" borderId="0" xfId="0" applyNumberFormat="1" applyFill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3">
    <cellStyle name="Normal" xfId="0" builtinId="0"/>
    <cellStyle name="Normal 3" xfId="2"/>
    <cellStyle name="Pourcentage" xfId="1" builtinId="5"/>
  </cellStyles>
  <dxfs count="3"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FFFF99"/>
      <color rgb="FF00FF00"/>
      <color rgb="FF0000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n-US">
                <a:solidFill>
                  <a:sysClr val="windowText" lastClr="000000"/>
                </a:solidFill>
              </a:rPr>
              <a:t>Coût Energétique Annuel</a:t>
            </a:r>
          </a:p>
        </c:rich>
      </c:tx>
      <c:layout>
        <c:manualLayout>
          <c:xMode val="edge"/>
          <c:yMode val="edge"/>
          <c:x val="0.25455372271504034"/>
          <c:y val="5.5298491075069798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Coût Energétique mode Froid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COST'!$B$14:$E$14</c:f>
              <c:numCache>
                <c:formatCode>General</c:formatCode>
                <c:ptCount val="4"/>
                <c:pt idx="0">
                  <c:v>2900</c:v>
                </c:pt>
                <c:pt idx="1">
                  <c:v>2900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Coût Energétique Pompage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COST'!$B$15:$E$15</c:f>
              <c:numCache>
                <c:formatCode>General</c:formatCode>
                <c:ptCount val="4"/>
                <c:pt idx="0">
                  <c:v>1700</c:v>
                </c:pt>
                <c:pt idx="1">
                  <c:v>600</c:v>
                </c:pt>
                <c:pt idx="2">
                  <c:v>1700</c:v>
                </c:pt>
                <c:pt idx="3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2953344"/>
        <c:axId val="426976384"/>
      </c:barChart>
      <c:lineChart>
        <c:grouping val="standard"/>
        <c:varyColors val="0"/>
        <c:ser>
          <c:idx val="3"/>
          <c:order val="2"/>
          <c:tx>
            <c:v>Coût Total Energétique Annuel</c:v>
          </c:tx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COST'!$B$16:$E$16</c:f>
              <c:numCache>
                <c:formatCode>General</c:formatCode>
                <c:ptCount val="4"/>
                <c:pt idx="0">
                  <c:v>4600</c:v>
                </c:pt>
                <c:pt idx="1">
                  <c:v>3500</c:v>
                </c:pt>
                <c:pt idx="2">
                  <c:v>4400</c:v>
                </c:pt>
                <c:pt idx="3">
                  <c:v>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6977920"/>
        <c:axId val="426979712"/>
      </c:lineChart>
      <c:catAx>
        <c:axId val="34295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426976384"/>
        <c:crosses val="autoZero"/>
        <c:auto val="1"/>
        <c:lblAlgn val="ctr"/>
        <c:lblOffset val="100"/>
        <c:noMultiLvlLbl val="0"/>
      </c:catAx>
      <c:valAx>
        <c:axId val="426976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42953344"/>
        <c:crosses val="autoZero"/>
        <c:crossBetween val="between"/>
      </c:valAx>
      <c:catAx>
        <c:axId val="4269779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6979712"/>
        <c:crosses val="autoZero"/>
        <c:auto val="1"/>
        <c:lblAlgn val="ctr"/>
        <c:lblOffset val="100"/>
        <c:noMultiLvlLbl val="0"/>
      </c:catAx>
      <c:valAx>
        <c:axId val="42697971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26977920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Cost of Ownership</a:t>
            </a:r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 BACK'!$D$2</c:f>
              <c:strCache>
                <c:ptCount val="1"/>
                <c:pt idx="0">
                  <c:v>R-410A 
High Efficiency 
Variable Spped Pump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\ &quot;€&quot;" sourceLinked="0"/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3"/>
          <c:order val="1"/>
          <c:tx>
            <c:strRef>
              <c:f>'PAY BACK'!$F$2</c:f>
              <c:strCache>
                <c:ptCount val="1"/>
                <c:pt idx="0">
                  <c:v>R-32
High Efficiency  Variable Speed Pump</c:v>
                </c:pt>
              </c:strCache>
            </c:strRef>
          </c:tx>
          <c:spPr>
            <a:solidFill>
              <a:srgbClr val="00B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dLbls>
            <c:dLbl>
              <c:idx val="1"/>
              <c:numFmt formatCode="#,##0\ &quot;€&quot;" sourceLinked="0"/>
              <c:spPr/>
              <c:txPr>
                <a:bodyPr/>
                <a:lstStyle/>
                <a:p>
                  <a:pPr>
                    <a:defRPr sz="8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\ &quot;€&quot;" sourceLinked="0"/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427969536"/>
        <c:axId val="427975424"/>
      </c:barChart>
      <c:catAx>
        <c:axId val="42796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7975424"/>
        <c:crosses val="autoZero"/>
        <c:auto val="1"/>
        <c:lblAlgn val="ctr"/>
        <c:lblOffset val="100"/>
        <c:noMultiLvlLbl val="0"/>
      </c:catAx>
      <c:valAx>
        <c:axId val="427975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79695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84715401925763567"/>
          <c:w val="0.98698788539393556"/>
          <c:h val="0.1528459807423643"/>
        </c:manualLayout>
      </c:layout>
      <c:overlay val="0"/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 sz="1400">
                <a:solidFill>
                  <a:sysClr val="windowText" lastClr="000000"/>
                </a:solidFill>
              </a:defRPr>
            </a:pPr>
            <a:r>
              <a:rPr lang="en-US" sz="1400">
                <a:solidFill>
                  <a:sysClr val="windowText" lastClr="000000"/>
                </a:solidFill>
              </a:rPr>
              <a:t>Annual Energy Costs</a:t>
            </a:r>
          </a:p>
        </c:rich>
      </c:tx>
      <c:layout>
        <c:manualLayout>
          <c:xMode val="edge"/>
          <c:yMode val="edge"/>
          <c:x val="0.33894190836904881"/>
          <c:y val="1.8108212794986533E-2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Energy Cost Cooling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COST'!$B$13:$E$13</c:f>
              <c:strCache>
                <c:ptCount val="4"/>
                <c:pt idx="0">
                  <c:v>R-410A
High Efficiency 
Fixed Speed Pump</c:v>
                </c:pt>
                <c:pt idx="1">
                  <c:v>R-410A
High Efficiency 
Variable Spped Pump</c:v>
                </c:pt>
                <c:pt idx="2">
                  <c:v>R-32
High Efficiency  Fixed speed  Pump</c:v>
                </c:pt>
                <c:pt idx="3">
                  <c:v>R-32
High Efficiency
Variable Speed Pump</c:v>
                </c:pt>
              </c:strCache>
            </c:strRef>
          </c:cat>
          <c:val>
            <c:numRef>
              <c:f>'ENERGY COST'!$B$14:$E$14</c:f>
              <c:numCache>
                <c:formatCode>General</c:formatCode>
                <c:ptCount val="4"/>
                <c:pt idx="0">
                  <c:v>2900</c:v>
                </c:pt>
                <c:pt idx="1">
                  <c:v>2900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Energy Cost Pumping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COST'!$B$13:$E$13</c:f>
              <c:strCache>
                <c:ptCount val="4"/>
                <c:pt idx="0">
                  <c:v>R-410A
High Efficiency 
Fixed Speed Pump</c:v>
                </c:pt>
                <c:pt idx="1">
                  <c:v>R-410A
High Efficiency 
Variable Spped Pump</c:v>
                </c:pt>
                <c:pt idx="2">
                  <c:v>R-32
High Efficiency  Fixed speed  Pump</c:v>
                </c:pt>
                <c:pt idx="3">
                  <c:v>R-32
High Efficiency
Variable Speed Pump</c:v>
                </c:pt>
              </c:strCache>
            </c:strRef>
          </c:cat>
          <c:val>
            <c:numRef>
              <c:f>'ENERGY COST'!$B$15:$E$15</c:f>
              <c:numCache>
                <c:formatCode>General</c:formatCode>
                <c:ptCount val="4"/>
                <c:pt idx="0">
                  <c:v>1700</c:v>
                </c:pt>
                <c:pt idx="1">
                  <c:v>600</c:v>
                </c:pt>
                <c:pt idx="2">
                  <c:v>1700</c:v>
                </c:pt>
                <c:pt idx="3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001728"/>
        <c:axId val="427003264"/>
      </c:barChart>
      <c:lineChart>
        <c:grouping val="standard"/>
        <c:varyColors val="0"/>
        <c:ser>
          <c:idx val="3"/>
          <c:order val="2"/>
          <c:tx>
            <c:v>Total annual Energy Cost</c:v>
          </c:tx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COST'!$B$16:$E$16</c:f>
              <c:numCache>
                <c:formatCode>General</c:formatCode>
                <c:ptCount val="4"/>
                <c:pt idx="0">
                  <c:v>4600</c:v>
                </c:pt>
                <c:pt idx="1">
                  <c:v>3500</c:v>
                </c:pt>
                <c:pt idx="2">
                  <c:v>4400</c:v>
                </c:pt>
                <c:pt idx="3">
                  <c:v>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013248"/>
        <c:axId val="427014784"/>
      </c:lineChart>
      <c:catAx>
        <c:axId val="42700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427003264"/>
        <c:crosses val="autoZero"/>
        <c:auto val="1"/>
        <c:lblAlgn val="ctr"/>
        <c:lblOffset val="100"/>
        <c:noMultiLvlLbl val="0"/>
      </c:catAx>
      <c:valAx>
        <c:axId val="4270032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7001728"/>
        <c:crosses val="autoZero"/>
        <c:crossBetween val="between"/>
      </c:valAx>
      <c:catAx>
        <c:axId val="427013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7014784"/>
        <c:crosses val="autoZero"/>
        <c:auto val="1"/>
        <c:lblAlgn val="ctr"/>
        <c:lblOffset val="100"/>
        <c:noMultiLvlLbl val="0"/>
      </c:catAx>
      <c:valAx>
        <c:axId val="42701478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27013248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 sz="1400">
                <a:solidFill>
                  <a:sysClr val="windowText" lastClr="000000"/>
                </a:solidFill>
              </a:defRPr>
            </a:pPr>
            <a:r>
              <a:rPr lang="en-US" sz="1400">
                <a:solidFill>
                  <a:sysClr val="windowText" lastClr="000000"/>
                </a:solidFill>
              </a:rPr>
              <a:t>Annual Energy Costs</a:t>
            </a:r>
          </a:p>
        </c:rich>
      </c:tx>
      <c:layout/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'ENERGY COST'!$B$13:$E$13</c:f>
              <c:strCache>
                <c:ptCount val="4"/>
                <c:pt idx="0">
                  <c:v>R-410A
High Efficiency 
Fixed Speed Pump</c:v>
                </c:pt>
                <c:pt idx="1">
                  <c:v>R-410A
High Efficiency 
Variable Spped Pump</c:v>
                </c:pt>
                <c:pt idx="2">
                  <c:v>R-32
High Efficiency  Fixed speed  Pump</c:v>
                </c:pt>
                <c:pt idx="3">
                  <c:v>R-32
High Efficiency
Variable Speed Pump</c:v>
                </c:pt>
              </c:strCache>
            </c:strRef>
          </c:cat>
          <c:val>
            <c:numRef>
              <c:f>'ENERGY COST'!$B$14:$E$14</c:f>
              <c:numCache>
                <c:formatCode>General</c:formatCode>
                <c:ptCount val="4"/>
                <c:pt idx="0">
                  <c:v>2900</c:v>
                </c:pt>
                <c:pt idx="1">
                  <c:v>2900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427030784"/>
        <c:axId val="427171840"/>
      </c:barChart>
      <c:lineChart>
        <c:grouping val="standard"/>
        <c:varyColors val="0"/>
        <c:ser>
          <c:idx val="3"/>
          <c:order val="1"/>
          <c:tx>
            <c:v>Total annual Energy Cost</c:v>
          </c:tx>
          <c:spPr>
            <a:ln w="47625">
              <a:noFill/>
            </a:ln>
          </c:spPr>
          <c:marker>
            <c:symbol val="none"/>
          </c:marker>
          <c:cat>
            <c:strRef>
              <c:f>'ENERGY COST'!$B$12:$E$12</c:f>
              <c:strCache>
                <c:ptCount val="4"/>
                <c:pt idx="0">
                  <c:v>R-410A
Hte Efficacité 
Pompe Fixe</c:v>
                </c:pt>
                <c:pt idx="1">
                  <c:v>R-410A
Hte Efficacité 
Pompe Variable</c:v>
                </c:pt>
                <c:pt idx="2">
                  <c:v>R-32
Hte Efficacité
Pompe Fixe</c:v>
                </c:pt>
                <c:pt idx="3">
                  <c:v>R-32
Hte Efficacité
Pompe Variable</c:v>
                </c:pt>
              </c:strCache>
            </c:strRef>
          </c:cat>
          <c:val>
            <c:numRef>
              <c:f>'ENERGY COST'!$B$16:$D$16</c:f>
              <c:numCache>
                <c:formatCode>General</c:formatCode>
                <c:ptCount val="3"/>
                <c:pt idx="0">
                  <c:v>4600</c:v>
                </c:pt>
                <c:pt idx="1">
                  <c:v>3500</c:v>
                </c:pt>
                <c:pt idx="2">
                  <c:v>4400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173376"/>
        <c:axId val="427174912"/>
      </c:lineChart>
      <c:catAx>
        <c:axId val="42703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427171840"/>
        <c:crosses val="autoZero"/>
        <c:auto val="1"/>
        <c:lblAlgn val="ctr"/>
        <c:lblOffset val="100"/>
        <c:noMultiLvlLbl val="0"/>
      </c:catAx>
      <c:valAx>
        <c:axId val="427171840"/>
        <c:scaling>
          <c:orientation val="minMax"/>
          <c:max val="350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427030784"/>
        <c:crosses val="autoZero"/>
        <c:crossBetween val="between"/>
      </c:valAx>
      <c:catAx>
        <c:axId val="427173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7174912"/>
        <c:crosses val="autoZero"/>
        <c:auto val="1"/>
        <c:lblAlgn val="ctr"/>
        <c:lblOffset val="100"/>
        <c:noMultiLvlLbl val="0"/>
      </c:catAx>
      <c:valAx>
        <c:axId val="42717491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27173376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1"/>
        <c:delete val="1"/>
      </c:legendEntry>
      <c:layout/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Annual</a:t>
            </a:r>
            <a:r>
              <a:rPr lang="fr-FR" baseline="0"/>
              <a:t> Energy kWh</a:t>
            </a:r>
            <a:endParaRPr lang="fr-FR"/>
          </a:p>
        </c:rich>
      </c:tx>
      <c:layout>
        <c:manualLayout>
          <c:xMode val="edge"/>
          <c:yMode val="edge"/>
          <c:x val="0.37827302131300783"/>
          <c:y val="2.085303489727029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034951881014872"/>
          <c:y val="2.5603571767337199E-2"/>
          <c:w val="0.8993629435984748"/>
          <c:h val="0.813552958816946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9.02249035493768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1.54918714943160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687490181353875E-3"/>
                  <c:y val="-2.3237807241474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'ENERGY COST'!$N$17:$Q$17</c:f>
              <c:strCache>
                <c:ptCount val="4"/>
                <c:pt idx="0">
                  <c:v>Previous AquaSnap®
30RBM R410A </c:v>
                </c:pt>
                <c:pt idx="1">
                  <c:v>Previous AquaSnap Greenspeed®
30RBP R410A </c:v>
                </c:pt>
                <c:pt idx="2">
                  <c:v>New AquaSnap® 
30RB  R-32A </c:v>
                </c:pt>
                <c:pt idx="3">
                  <c:v>New AquaSnap Greenspeed®
30RBP R-32A </c:v>
                </c:pt>
              </c:strCache>
            </c:strRef>
          </c:cat>
          <c:val>
            <c:numRef>
              <c:f>'ENERGY COST'!$N$19:$Q$19</c:f>
              <c:numCache>
                <c:formatCode>0</c:formatCode>
                <c:ptCount val="4"/>
                <c:pt idx="0">
                  <c:v>65714.28571428571</c:v>
                </c:pt>
                <c:pt idx="1">
                  <c:v>49999.999999999993</c:v>
                </c:pt>
                <c:pt idx="2">
                  <c:v>62857.142857142848</c:v>
                </c:pt>
                <c:pt idx="3">
                  <c:v>47142.857142857138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7184128"/>
        <c:axId val="427185664"/>
      </c:barChart>
      <c:catAx>
        <c:axId val="4271841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427185664"/>
        <c:crosses val="autoZero"/>
        <c:auto val="1"/>
        <c:lblAlgn val="ctr"/>
        <c:lblOffset val="100"/>
        <c:noMultiLvlLbl val="0"/>
      </c:catAx>
      <c:valAx>
        <c:axId val="427185664"/>
        <c:scaling>
          <c:orientation val="minMax"/>
          <c:max val="75000"/>
          <c:min val="0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fr-FR"/>
          </a:p>
        </c:txPr>
        <c:crossAx val="4271841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n-US">
                <a:solidFill>
                  <a:sysClr val="windowText" lastClr="000000"/>
                </a:solidFill>
              </a:rPr>
              <a:t>Coût Energétique Annuel</a:t>
            </a:r>
          </a:p>
        </c:rich>
      </c:tx>
      <c:layout>
        <c:manualLayout>
          <c:xMode val="edge"/>
          <c:yMode val="edge"/>
          <c:x val="0.25455372271504034"/>
          <c:y val="5.5298491075069798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Coût énergétique appareil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Hte Efficacité 
Pompe Variable</c:v>
                </c:pt>
                <c:pt idx="1">
                  <c:v>R-32
Hte Efficacité
Pompe Variable</c:v>
                </c:pt>
              </c:strCache>
            </c:strRef>
          </c:cat>
          <c:val>
            <c:numRef>
              <c:f>('ENERGY COST'!$C$14,'ENERGY COST'!$E$14)</c:f>
              <c:numCache>
                <c:formatCode>General</c:formatCode>
                <c:ptCount val="2"/>
                <c:pt idx="0">
                  <c:v>2900</c:v>
                </c:pt>
                <c:pt idx="1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Coût énergétique Pompage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Hte Efficacité 
Pompe Variable</c:v>
                </c:pt>
                <c:pt idx="1">
                  <c:v>R-32
Hte Efficacité
Pompe Variable</c:v>
                </c:pt>
              </c:strCache>
            </c:strRef>
          </c:cat>
          <c:val>
            <c:numRef>
              <c:f>('ENERGY COST'!$C$15,'ENERGY COST'!$E$15)</c:f>
              <c:numCache>
                <c:formatCode>General</c:formatCode>
                <c:ptCount val="2"/>
                <c:pt idx="0">
                  <c:v>600</c:v>
                </c:pt>
                <c:pt idx="1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219200"/>
        <c:axId val="427360256"/>
      </c:barChart>
      <c:lineChart>
        <c:grouping val="standard"/>
        <c:varyColors val="0"/>
        <c:ser>
          <c:idx val="3"/>
          <c:order val="2"/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Hte Efficacité 
Pompe Variable</c:v>
                </c:pt>
                <c:pt idx="1">
                  <c:v>R-32
Hte Efficacité
Pompe Variable</c:v>
                </c:pt>
              </c:strCache>
            </c:strRef>
          </c:cat>
          <c:val>
            <c:numRef>
              <c:f>('ENERGY COST'!$C$16,'ENERGY COST'!$E$16)</c:f>
              <c:numCache>
                <c:formatCode>General</c:formatCode>
                <c:ptCount val="2"/>
                <c:pt idx="0">
                  <c:v>3500</c:v>
                </c:pt>
                <c:pt idx="1">
                  <c:v>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361792"/>
        <c:axId val="427363328"/>
      </c:lineChart>
      <c:catAx>
        <c:axId val="42721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427360256"/>
        <c:crosses val="autoZero"/>
        <c:auto val="1"/>
        <c:lblAlgn val="ctr"/>
        <c:lblOffset val="100"/>
        <c:noMultiLvlLbl val="0"/>
      </c:catAx>
      <c:valAx>
        <c:axId val="4273602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7219200"/>
        <c:crosses val="autoZero"/>
        <c:crossBetween val="between"/>
      </c:valAx>
      <c:catAx>
        <c:axId val="427361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7363328"/>
        <c:crosses val="autoZero"/>
        <c:auto val="1"/>
        <c:lblAlgn val="ctr"/>
        <c:lblOffset val="100"/>
        <c:noMultiLvlLbl val="0"/>
      </c:catAx>
      <c:valAx>
        <c:axId val="42736332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27361792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chart>
    <c:title>
      <c:tx>
        <c:rich>
          <a:bodyPr/>
          <a:lstStyle/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en-US">
                <a:solidFill>
                  <a:sysClr val="windowText" lastClr="000000"/>
                </a:solidFill>
              </a:rPr>
              <a:t>Annual</a:t>
            </a:r>
            <a:r>
              <a:rPr lang="en-US" baseline="0">
                <a:solidFill>
                  <a:sysClr val="windowText" lastClr="000000"/>
                </a:solidFill>
              </a:rPr>
              <a:t> Energy Cost</a:t>
            </a:r>
            <a:endParaRPr lang="en-US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5455372271504034"/>
          <c:y val="5.5298491075069798E-3"/>
        </c:manualLayout>
      </c:layout>
      <c:overlay val="0"/>
      <c:spPr>
        <a:solidFill>
          <a:sysClr val="window" lastClr="FFFFFF"/>
        </a:solidFill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Energy cost UNIT</c:v>
          </c:tx>
          <c:spPr>
            <a:solidFill>
              <a:srgbClr val="000099"/>
            </a:solidFill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COST'!$C$13,'ENERGY COST'!$E$13)</c:f>
              <c:strCache>
                <c:ptCount val="2"/>
                <c:pt idx="0">
                  <c:v>R-410A
High Efficiency 
Variable Spped Pump</c:v>
                </c:pt>
                <c:pt idx="1">
                  <c:v>R-32
High Efficiency
Variable Speed Pump</c:v>
                </c:pt>
              </c:strCache>
            </c:strRef>
          </c:cat>
          <c:val>
            <c:numRef>
              <c:f>('ENERGY COST'!$C$14,'ENERGY COST'!$E$14)</c:f>
              <c:numCache>
                <c:formatCode>General</c:formatCode>
                <c:ptCount val="2"/>
                <c:pt idx="0">
                  <c:v>2900</c:v>
                </c:pt>
                <c:pt idx="1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81-4712-A3BA-9A8C6C98C7DA}"/>
            </c:ext>
          </c:extLst>
        </c:ser>
        <c:ser>
          <c:idx val="2"/>
          <c:order val="1"/>
          <c:tx>
            <c:v>Energy cost PUMPING</c:v>
          </c:tx>
          <c:spPr>
            <a:solidFill>
              <a:srgbClr val="92D050"/>
            </a:solidFill>
            <a:scene3d>
              <a:camera prst="orthographicFront"/>
              <a:lightRig rig="threePt" dir="t"/>
            </a:scene3d>
            <a:sp3d>
              <a:bevelT w="0" h="0"/>
            </a:sp3d>
          </c:spPr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COST'!$C$13,'ENERGY COST'!$E$13)</c:f>
              <c:strCache>
                <c:ptCount val="2"/>
                <c:pt idx="0">
                  <c:v>R-410A
High Efficiency 
Variable Spped Pump</c:v>
                </c:pt>
                <c:pt idx="1">
                  <c:v>R-32
High Efficiency
Variable Speed Pump</c:v>
                </c:pt>
              </c:strCache>
            </c:strRef>
          </c:cat>
          <c:val>
            <c:numRef>
              <c:f>('ENERGY COST'!$C$15,'ENERGY COST'!$E$15)</c:f>
              <c:numCache>
                <c:formatCode>General</c:formatCode>
                <c:ptCount val="2"/>
                <c:pt idx="0">
                  <c:v>600</c:v>
                </c:pt>
                <c:pt idx="1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397888"/>
        <c:axId val="427399424"/>
      </c:barChart>
      <c:lineChart>
        <c:grouping val="standard"/>
        <c:varyColors val="0"/>
        <c:ser>
          <c:idx val="3"/>
          <c:order val="2"/>
          <c:spPr>
            <a:ln w="47625">
              <a:noFill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solidFill>
                      <a:sysClr val="windowText" lastClr="000000"/>
                    </a:solidFill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('ENERGY COST'!$C$12,'ENERGY COST'!$E$12)</c:f>
              <c:strCache>
                <c:ptCount val="2"/>
                <c:pt idx="0">
                  <c:v>R-410A
Hte Efficacité 
Pompe Variable</c:v>
                </c:pt>
                <c:pt idx="1">
                  <c:v>R-32
Hte Efficacité
Pompe Variable</c:v>
                </c:pt>
              </c:strCache>
            </c:strRef>
          </c:cat>
          <c:val>
            <c:numRef>
              <c:f>('ENERGY COST'!$C$16,'ENERGY COST'!$E$16)</c:f>
              <c:numCache>
                <c:formatCode>General</c:formatCode>
                <c:ptCount val="2"/>
                <c:pt idx="0">
                  <c:v>3500</c:v>
                </c:pt>
                <c:pt idx="1">
                  <c:v>3300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81-4712-A3BA-9A8C6C98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409408"/>
        <c:axId val="427410944"/>
      </c:lineChart>
      <c:catAx>
        <c:axId val="42739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ysClr val="windowText" lastClr="000000"/>
                </a:solidFill>
              </a:defRPr>
            </a:pPr>
            <a:endParaRPr lang="fr-FR"/>
          </a:p>
        </c:txPr>
        <c:crossAx val="427399424"/>
        <c:crosses val="autoZero"/>
        <c:auto val="1"/>
        <c:lblAlgn val="ctr"/>
        <c:lblOffset val="100"/>
        <c:noMultiLvlLbl val="0"/>
      </c:catAx>
      <c:valAx>
        <c:axId val="427399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7397888"/>
        <c:crosses val="autoZero"/>
        <c:crossBetween val="between"/>
      </c:valAx>
      <c:catAx>
        <c:axId val="427409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7410944"/>
        <c:crosses val="autoZero"/>
        <c:auto val="1"/>
        <c:lblAlgn val="ctr"/>
        <c:lblOffset val="100"/>
        <c:noMultiLvlLbl val="0"/>
      </c:catAx>
      <c:valAx>
        <c:axId val="42741094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427409408"/>
        <c:crosses val="max"/>
        <c:crossBetween val="between"/>
      </c:valAx>
      <c:spPr>
        <a:solidFill>
          <a:sysClr val="window" lastClr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3.0889448391252513E-2"/>
          <c:y val="0.92250104986876635"/>
          <c:w val="0.94908382378882883"/>
          <c:h val="6.0000000000000053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fr-FR"/>
        </a:p>
      </c:txPr>
    </c:legend>
    <c:plotVisOnly val="0"/>
    <c:dispBlanksAs val="zero"/>
    <c:showDLblsOverMax val="0"/>
  </c:chart>
  <c:spPr>
    <a:solidFill>
      <a:sysClr val="window" lastClr="FFFFFF"/>
    </a:solidFill>
    <a:ln w="0" cmpd="dbl">
      <a:solidFill>
        <a:schemeClr val="tx1"/>
      </a:solidFill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" l="0.7" r="0.7" t="0.75" header="0.3" footer="0.3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TCO</a:t>
            </a:r>
            <a:r>
              <a:rPr lang="en-US" sz="1200" baseline="0"/>
              <a:t> : Coût total acquisition</a:t>
            </a:r>
            <a:endParaRPr lang="en-US" sz="1200"/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'PAY BACK'!$C$1</c:f>
              <c:strCache>
                <c:ptCount val="1"/>
                <c:pt idx="0">
                  <c:v>R-410A
Hte Efficacité
Pompe Fixe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BACK'!$C$9,'PAY BACK'!$C$12,'PAY BACK'!$C$14,'PAY BACK'!$C$19,'PAY BACK'!$C$24)</c:f>
              <c:numCache>
                <c:formatCode>General</c:formatCode>
                <c:ptCount val="5"/>
                <c:pt idx="0">
                  <c:v>48800</c:v>
                </c:pt>
                <c:pt idx="1">
                  <c:v>74600</c:v>
                </c:pt>
                <c:pt idx="2">
                  <c:v>91800</c:v>
                </c:pt>
                <c:pt idx="3">
                  <c:v>134800</c:v>
                </c:pt>
                <c:pt idx="4">
                  <c:v>177800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14-4E80-B600-0C9CA652F95B}"/>
            </c:ext>
          </c:extLst>
        </c:ser>
        <c:ser>
          <c:idx val="1"/>
          <c:order val="1"/>
          <c:tx>
            <c:strRef>
              <c:f>'PAY BACK'!$D$1</c:f>
              <c:strCache>
                <c:ptCount val="1"/>
                <c:pt idx="0">
                  <c:v>R-410A 
Hte Efficacité
Pompe Variable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2"/>
          <c:order val="2"/>
          <c:tx>
            <c:strRef>
              <c:f>'PAY BACK'!$E$1</c:f>
              <c:strCache>
                <c:ptCount val="1"/>
                <c:pt idx="0">
                  <c:v>R-32
Hte Efficacité
Pompe Fixe</c:v>
                </c:pt>
              </c:strCache>
            </c:strRef>
          </c:tx>
          <c:spPr>
            <a:solidFill>
              <a:srgbClr val="92D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BACK'!$E$9,'PAY BACK'!$E$12,'PAY BACK'!$E$14,'PAY BACK'!$E$19,'PAY BACK'!$E$24)</c:f>
              <c:numCache>
                <c:formatCode>General</c:formatCode>
                <c:ptCount val="5"/>
                <c:pt idx="0">
                  <c:v>51600</c:v>
                </c:pt>
                <c:pt idx="1">
                  <c:v>74400</c:v>
                </c:pt>
                <c:pt idx="2">
                  <c:v>89600</c:v>
                </c:pt>
                <c:pt idx="3">
                  <c:v>127600</c:v>
                </c:pt>
                <c:pt idx="4">
                  <c:v>165600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D14-4E80-B600-0C9CA652F95B}"/>
            </c:ext>
          </c:extLst>
        </c:ser>
        <c:ser>
          <c:idx val="3"/>
          <c:order val="3"/>
          <c:tx>
            <c:strRef>
              <c:f>'PAY BACK'!$F$1</c:f>
              <c:strCache>
                <c:ptCount val="1"/>
                <c:pt idx="0">
                  <c:v>R-32
Hte Efficacité
Pompe Variable</c:v>
                </c:pt>
              </c:strCache>
            </c:strRef>
          </c:tx>
          <c:spPr>
            <a:solidFill>
              <a:srgbClr val="66FF33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427530880"/>
        <c:axId val="427544960"/>
      </c:barChart>
      <c:catAx>
        <c:axId val="42753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7544960"/>
        <c:crosses val="autoZero"/>
        <c:auto val="1"/>
        <c:lblAlgn val="ctr"/>
        <c:lblOffset val="100"/>
        <c:noMultiLvlLbl val="0"/>
      </c:catAx>
      <c:valAx>
        <c:axId val="427544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75308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84715401925763567"/>
          <c:w val="0.98698788539393556"/>
          <c:h val="0.1528459807423643"/>
        </c:manualLayout>
      </c:layout>
      <c:overlay val="0"/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Cost of Ownership</a:t>
            </a:r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'PAY BACK'!$C$2</c:f>
              <c:strCache>
                <c:ptCount val="1"/>
                <c:pt idx="0">
                  <c:v>R-410A 
High Efficiency Fixed Speed Pump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BACK'!$C$9,'PAY BACK'!$C$12,'PAY BACK'!$C$14,'PAY BACK'!$C$19,'PAY BACK'!$C$24)</c:f>
              <c:numCache>
                <c:formatCode>General</c:formatCode>
                <c:ptCount val="5"/>
                <c:pt idx="0">
                  <c:v>48800</c:v>
                </c:pt>
                <c:pt idx="1">
                  <c:v>74600</c:v>
                </c:pt>
                <c:pt idx="2">
                  <c:v>91800</c:v>
                </c:pt>
                <c:pt idx="3">
                  <c:v>134800</c:v>
                </c:pt>
                <c:pt idx="4">
                  <c:v>177800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14-4E80-B600-0C9CA652F95B}"/>
            </c:ext>
          </c:extLst>
        </c:ser>
        <c:ser>
          <c:idx val="1"/>
          <c:order val="1"/>
          <c:tx>
            <c:strRef>
              <c:f>'PAY BACK'!$D$2</c:f>
              <c:strCache>
                <c:ptCount val="1"/>
                <c:pt idx="0">
                  <c:v>R-410A 
High Efficiency 
Variable Spped Pump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2"/>
          <c:order val="2"/>
          <c:tx>
            <c:strRef>
              <c:f>'PAY BACK'!$E$2</c:f>
              <c:strCache>
                <c:ptCount val="1"/>
                <c:pt idx="0">
                  <c:v>R-32
High Efficiency  Fixed speed  Pump</c:v>
                </c:pt>
              </c:strCache>
            </c:strRef>
          </c:tx>
          <c:spPr>
            <a:solidFill>
              <a:srgbClr val="92D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BACK'!$E$9,'PAY BACK'!$E$12,'PAY BACK'!$E$14,'PAY BACK'!$E$19,'PAY BACK'!$E$24)</c:f>
              <c:numCache>
                <c:formatCode>General</c:formatCode>
                <c:ptCount val="5"/>
                <c:pt idx="0">
                  <c:v>51600</c:v>
                </c:pt>
                <c:pt idx="1">
                  <c:v>74400</c:v>
                </c:pt>
                <c:pt idx="2">
                  <c:v>89600</c:v>
                </c:pt>
                <c:pt idx="3">
                  <c:v>127600</c:v>
                </c:pt>
                <c:pt idx="4">
                  <c:v>165600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D14-4E80-B600-0C9CA652F95B}"/>
            </c:ext>
          </c:extLst>
        </c:ser>
        <c:ser>
          <c:idx val="3"/>
          <c:order val="3"/>
          <c:tx>
            <c:strRef>
              <c:f>'PAY BACK'!$F$2</c:f>
              <c:strCache>
                <c:ptCount val="1"/>
                <c:pt idx="0">
                  <c:v>R-32
High Efficiency  Variable Speed Pump</c:v>
                </c:pt>
              </c:strCache>
            </c:strRef>
          </c:tx>
          <c:spPr>
            <a:solidFill>
              <a:srgbClr val="66FF33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cat>
            <c:strRef>
              <c:f>('PAY BACK'!$A$9,'PAY BACK'!$A$12,'PAY BACK'!$A$14,'PAY BACK'!$A$19,'PAY BACK'!$A$24)</c:f>
              <c:strCache>
                <c:ptCount val="5"/>
                <c:pt idx="0">
                  <c:v>Year 0</c:v>
                </c:pt>
                <c:pt idx="1">
                  <c:v>Year 3</c:v>
                </c:pt>
                <c:pt idx="2">
                  <c:v>Year 5</c:v>
                </c:pt>
                <c:pt idx="3">
                  <c:v>Year 10</c:v>
                </c:pt>
                <c:pt idx="4">
                  <c:v>Year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427700992"/>
        <c:axId val="427702528"/>
      </c:barChart>
      <c:catAx>
        <c:axId val="42770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7702528"/>
        <c:crosses val="autoZero"/>
        <c:auto val="1"/>
        <c:lblAlgn val="ctr"/>
        <c:lblOffset val="100"/>
        <c:noMultiLvlLbl val="0"/>
      </c:catAx>
      <c:valAx>
        <c:axId val="4277025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77009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"/>
          <c:y val="0.84715401925763567"/>
          <c:w val="0.98698788539393556"/>
          <c:h val="0.1528459807423643"/>
        </c:manualLayout>
      </c:layout>
      <c:overlay val="0"/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TCO</a:t>
            </a:r>
            <a:r>
              <a:rPr lang="en-US" sz="1200" baseline="0"/>
              <a:t> : Coût total acquisition</a:t>
            </a:r>
            <a:endParaRPr lang="en-US" sz="1200"/>
          </a:p>
        </c:rich>
      </c:tx>
      <c:layout>
        <c:manualLayout>
          <c:xMode val="edge"/>
          <c:yMode val="edge"/>
          <c:x val="0.35282842928261887"/>
          <c:y val="7.58880394474394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1.7633503100505037E-2"/>
          <c:y val="2.9329965966196605E-2"/>
          <c:w val="0.94439113555457588"/>
          <c:h val="0.7524821961879107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 BACK'!$D$1</c:f>
              <c:strCache>
                <c:ptCount val="1"/>
                <c:pt idx="0">
                  <c:v>R-410A 
Hte Efficacité
Pompe Variable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0" h="0"/>
            </a:sp3d>
          </c:spPr>
          <c:invertIfNegative val="0"/>
          <c:dLbls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\ &quot;€&quot;" sourceLinked="0"/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BACK'!$D$9,'PAY BACK'!$D$12,'PAY BACK'!$D$14,'PAY BACK'!$D$19,'PAY BACK'!$D$24)</c:f>
              <c:numCache>
                <c:formatCode>General</c:formatCode>
                <c:ptCount val="5"/>
                <c:pt idx="0">
                  <c:v>50700</c:v>
                </c:pt>
                <c:pt idx="1">
                  <c:v>73200</c:v>
                </c:pt>
                <c:pt idx="2">
                  <c:v>88200</c:v>
                </c:pt>
                <c:pt idx="3">
                  <c:v>125700</c:v>
                </c:pt>
                <c:pt idx="4">
                  <c:v>163200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14-4E80-B600-0C9CA652F95B}"/>
            </c:ext>
          </c:extLst>
        </c:ser>
        <c:ser>
          <c:idx val="3"/>
          <c:order val="1"/>
          <c:tx>
            <c:strRef>
              <c:f>'PAY BACK'!$F$1</c:f>
              <c:strCache>
                <c:ptCount val="1"/>
                <c:pt idx="0">
                  <c:v>R-32
Hte Efficacité
Pompe Variable</c:v>
                </c:pt>
              </c:strCache>
            </c:strRef>
          </c:tx>
          <c:spPr>
            <a:solidFill>
              <a:srgbClr val="00B050"/>
            </a:solidFill>
            <a:effectLst/>
            <a:scene3d>
              <a:camera prst="orthographicFront"/>
              <a:lightRig rig="threePt" dir="t">
                <a:rot lat="0" lon="0" rev="1200000"/>
              </a:lightRig>
            </a:scene3d>
            <a:sp3d/>
          </c:spPr>
          <c:invertIfNegative val="0"/>
          <c:dLbls>
            <c:dLbl>
              <c:idx val="1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numFmt formatCode="#,##0\ &quot;€&quot;" sourceLinked="0"/>
              <c:spPr/>
              <c:txPr>
                <a:bodyPr/>
                <a:lstStyle/>
                <a:p>
                  <a:pPr>
                    <a:defRPr sz="1000" b="1"/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\ &quot;€&quot;" sourceLinked="0"/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('PAY BACK'!$B$9,'PAY BACK'!$B$12,'PAY BACK'!$B$14,'PAY BACK'!$B$19,'PAY BACK'!$B$24)</c:f>
              <c:strCache>
                <c:ptCount val="5"/>
                <c:pt idx="0">
                  <c:v>Année 0</c:v>
                </c:pt>
                <c:pt idx="1">
                  <c:v>Année 3</c:v>
                </c:pt>
                <c:pt idx="2">
                  <c:v>Année 5</c:v>
                </c:pt>
                <c:pt idx="3">
                  <c:v>Année 10</c:v>
                </c:pt>
                <c:pt idx="4">
                  <c:v>Année 15</c:v>
                </c:pt>
              </c:strCache>
            </c:strRef>
          </c:cat>
          <c:val>
            <c:numRef>
              <c:f>('PAY BACK'!$F$9,'PAY BACK'!$F$12,'PAY BACK'!$F$14,'PAY BACK'!$F$19,'PAY BACK'!$F$24)</c:f>
              <c:numCache>
                <c:formatCode>General</c:formatCode>
                <c:ptCount val="5"/>
                <c:pt idx="0">
                  <c:v>53000</c:v>
                </c:pt>
                <c:pt idx="1">
                  <c:v>72500</c:v>
                </c:pt>
                <c:pt idx="2">
                  <c:v>85500</c:v>
                </c:pt>
                <c:pt idx="3">
                  <c:v>118000</c:v>
                </c:pt>
                <c:pt idx="4">
                  <c:v>150500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D14-4E80-B600-0C9CA652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-50"/>
        <c:axId val="427739008"/>
        <c:axId val="427740544"/>
      </c:barChart>
      <c:catAx>
        <c:axId val="42773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27740544"/>
        <c:crosses val="autoZero"/>
        <c:auto val="1"/>
        <c:lblAlgn val="ctr"/>
        <c:lblOffset val="100"/>
        <c:noMultiLvlLbl val="0"/>
      </c:catAx>
      <c:valAx>
        <c:axId val="4277405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27739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397509676968772"/>
          <c:y val="0.84715414011244428"/>
          <c:w val="0.8193545056237278"/>
          <c:h val="0.1528459807423643"/>
        </c:manualLayout>
      </c:layout>
      <c:overlay val="0"/>
      <c:txPr>
        <a:bodyPr/>
        <a:lstStyle/>
        <a:p>
          <a:pPr>
            <a:defRPr sz="1100"/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167640</xdr:colOff>
      <xdr:row>21</xdr:row>
      <xdr:rowOff>137160</xdr:rowOff>
    </xdr:from>
    <xdr:to>
      <xdr:col>7</xdr:col>
      <xdr:colOff>152400</xdr:colOff>
      <xdr:row>40</xdr:row>
      <xdr:rowOff>152400</xdr:rowOff>
    </xdr:to>
    <xdr:graphicFrame macro="">
      <xdr:nvGraphicFramePr>
        <xdr:cNvPr id="2" name="Graphique 4">
          <a:extLst>
            <a:ext uri="{FF2B5EF4-FFF2-40B4-BE49-F238E27FC236}">
              <a16:creationId xmlns:a16="http://schemas.microsoft.com/office/drawing/2014/main" xmlns="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125730</xdr:colOff>
      <xdr:row>21</xdr:row>
      <xdr:rowOff>129540</xdr:rowOff>
    </xdr:from>
    <xdr:to>
      <xdr:col>2</xdr:col>
      <xdr:colOff>1238250</xdr:colOff>
      <xdr:row>40</xdr:row>
      <xdr:rowOff>114300</xdr:rowOff>
    </xdr:to>
    <xdr:graphicFrame macro="">
      <xdr:nvGraphicFramePr>
        <xdr:cNvPr id="3" name="Graphique 4">
          <a:extLst>
            <a:ext uri="{FF2B5EF4-FFF2-40B4-BE49-F238E27FC236}">
              <a16:creationId xmlns:a16="http://schemas.microsoft.com/office/drawing/2014/main" xmlns="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535214</xdr:colOff>
      <xdr:row>0</xdr:row>
      <xdr:rowOff>127363</xdr:rowOff>
    </xdr:from>
    <xdr:to>
      <xdr:col>29</xdr:col>
      <xdr:colOff>716280</xdr:colOff>
      <xdr:row>15</xdr:row>
      <xdr:rowOff>119743</xdr:rowOff>
    </xdr:to>
    <xdr:graphicFrame macro="">
      <xdr:nvGraphicFramePr>
        <xdr:cNvPr id="4" name="Graphique 4">
          <a:extLst>
            <a:ext uri="{FF2B5EF4-FFF2-40B4-BE49-F238E27FC236}">
              <a16:creationId xmlns:a16="http://schemas.microsoft.com/office/drawing/2014/main" xmlns="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241664</xdr:colOff>
      <xdr:row>1</xdr:row>
      <xdr:rowOff>76200</xdr:rowOff>
    </xdr:from>
    <xdr:to>
      <xdr:col>21</xdr:col>
      <xdr:colOff>289560</xdr:colOff>
      <xdr:row>15</xdr:row>
      <xdr:rowOff>63499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121920</xdr:colOff>
      <xdr:row>41</xdr:row>
      <xdr:rowOff>91440</xdr:rowOff>
    </xdr:from>
    <xdr:to>
      <xdr:col>7</xdr:col>
      <xdr:colOff>106680</xdr:colOff>
      <xdr:row>60</xdr:row>
      <xdr:rowOff>106680</xdr:rowOff>
    </xdr:to>
    <xdr:graphicFrame macro="">
      <xdr:nvGraphicFramePr>
        <xdr:cNvPr id="7" name="Graphique 4">
          <a:extLst>
            <a:ext uri="{FF2B5EF4-FFF2-40B4-BE49-F238E27FC236}">
              <a16:creationId xmlns:a16="http://schemas.microsoft.com/office/drawing/2014/main" xmlns="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42</xdr:row>
      <xdr:rowOff>0</xdr:rowOff>
    </xdr:from>
    <xdr:to>
      <xdr:col>3</xdr:col>
      <xdr:colOff>15240</xdr:colOff>
      <xdr:row>61</xdr:row>
      <xdr:rowOff>15240</xdr:rowOff>
    </xdr:to>
    <xdr:graphicFrame macro="">
      <xdr:nvGraphicFramePr>
        <xdr:cNvPr id="8" name="Graphique 4">
          <a:extLst>
            <a:ext uri="{FF2B5EF4-FFF2-40B4-BE49-F238E27FC236}">
              <a16:creationId xmlns:a16="http://schemas.microsoft.com/office/drawing/2014/main" xmlns="" id="{00000000-0008-0000-0C00-000033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297180</xdr:colOff>
      <xdr:row>6</xdr:row>
      <xdr:rowOff>7620</xdr:rowOff>
    </xdr:from>
    <xdr:to>
      <xdr:col>14</xdr:col>
      <xdr:colOff>711200</xdr:colOff>
      <xdr:row>24</xdr:row>
      <xdr:rowOff>47576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1000-000007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7</xdr:col>
      <xdr:colOff>213360</xdr:colOff>
      <xdr:row>25</xdr:row>
      <xdr:rowOff>0</xdr:rowOff>
    </xdr:from>
    <xdr:to>
      <xdr:col>14</xdr:col>
      <xdr:colOff>728133</xdr:colOff>
      <xdr:row>43</xdr:row>
      <xdr:rowOff>55196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xmlns="" id="{00000000-0008-0000-1000-000007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15</xdr:col>
      <xdr:colOff>0</xdr:colOff>
      <xdr:row>6</xdr:row>
      <xdr:rowOff>0</xdr:rowOff>
    </xdr:from>
    <xdr:to>
      <xdr:col>22</xdr:col>
      <xdr:colOff>414020</xdr:colOff>
      <xdr:row>24</xdr:row>
      <xdr:rowOff>39956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00000000-0008-0000-1000-000007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15</xdr:col>
      <xdr:colOff>0</xdr:colOff>
      <xdr:row>25</xdr:row>
      <xdr:rowOff>0</xdr:rowOff>
    </xdr:from>
    <xdr:to>
      <xdr:col>22</xdr:col>
      <xdr:colOff>514773</xdr:colOff>
      <xdr:row>43</xdr:row>
      <xdr:rowOff>55196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00000000-0008-0000-1000-000007E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G15" sqref="G15"/>
    </sheetView>
  </sheetViews>
  <sheetFormatPr baseColWidth="10" defaultRowHeight="14.4" x14ac:dyDescent="0.3"/>
  <cols>
    <col min="1" max="1" width="39.109375" customWidth="1"/>
    <col min="4" max="4" width="8.6640625" bestFit="1" customWidth="1"/>
    <col min="9" max="9" width="2.6640625" customWidth="1"/>
  </cols>
  <sheetData>
    <row r="1" spans="1:12" x14ac:dyDescent="0.3">
      <c r="A1" s="2" t="s">
        <v>95</v>
      </c>
      <c r="F1" s="52" t="s">
        <v>26</v>
      </c>
      <c r="G1" s="53" t="s">
        <v>27</v>
      </c>
      <c r="H1" s="54" t="s">
        <v>28</v>
      </c>
      <c r="J1" s="78" t="s">
        <v>29</v>
      </c>
      <c r="K1" s="53">
        <v>1100</v>
      </c>
      <c r="L1" s="54">
        <v>4</v>
      </c>
    </row>
    <row r="2" spans="1:12" x14ac:dyDescent="0.3">
      <c r="A2" s="3" t="s">
        <v>96</v>
      </c>
      <c r="F2" s="75">
        <v>3603</v>
      </c>
      <c r="G2" s="76">
        <v>2253</v>
      </c>
      <c r="H2" s="77">
        <v>2324</v>
      </c>
      <c r="J2" s="75"/>
      <c r="K2" s="76">
        <v>1200</v>
      </c>
      <c r="L2" s="79" t="s">
        <v>30</v>
      </c>
    </row>
    <row r="3" spans="1:12" x14ac:dyDescent="0.3">
      <c r="A3" s="3"/>
    </row>
    <row r="4" spans="1:12" x14ac:dyDescent="0.3">
      <c r="A4" s="114"/>
      <c r="B4" s="114"/>
      <c r="C4" s="112" t="s">
        <v>18</v>
      </c>
      <c r="D4" s="112"/>
    </row>
    <row r="5" spans="1:12" x14ac:dyDescent="0.3">
      <c r="A5" s="115" t="s">
        <v>22</v>
      </c>
      <c r="B5" s="115"/>
      <c r="C5" s="113" t="s">
        <v>20</v>
      </c>
      <c r="D5" s="113"/>
    </row>
    <row r="6" spans="1:12" s="1" customFormat="1" ht="27" customHeight="1" x14ac:dyDescent="0.3">
      <c r="A6" s="20" t="s">
        <v>9</v>
      </c>
      <c r="B6" s="21" t="s">
        <v>98</v>
      </c>
      <c r="C6" s="23" t="s">
        <v>7</v>
      </c>
      <c r="D6" s="25" t="s">
        <v>21</v>
      </c>
    </row>
    <row r="7" spans="1:12" x14ac:dyDescent="0.3">
      <c r="A7" s="4" t="s">
        <v>13</v>
      </c>
      <c r="B7" s="8" t="s">
        <v>4</v>
      </c>
      <c r="C7" s="14" t="s">
        <v>24</v>
      </c>
      <c r="D7" s="9"/>
    </row>
    <row r="8" spans="1:12" x14ac:dyDescent="0.3">
      <c r="A8" s="4" t="s">
        <v>16</v>
      </c>
      <c r="B8" s="8" t="s">
        <v>17</v>
      </c>
      <c r="C8" s="14" t="s">
        <v>14</v>
      </c>
      <c r="D8" s="9"/>
    </row>
    <row r="9" spans="1:12" x14ac:dyDescent="0.3">
      <c r="A9" s="4" t="s">
        <v>15</v>
      </c>
      <c r="B9" s="8" t="s">
        <v>14</v>
      </c>
      <c r="C9" s="15" t="s">
        <v>14</v>
      </c>
      <c r="D9" s="9"/>
    </row>
    <row r="10" spans="1:12" x14ac:dyDescent="0.3">
      <c r="A10" s="3" t="s">
        <v>0</v>
      </c>
      <c r="B10" s="9"/>
      <c r="C10" s="9"/>
      <c r="D10" s="9"/>
    </row>
    <row r="11" spans="1:12" x14ac:dyDescent="0.3">
      <c r="A11" s="3"/>
      <c r="B11" s="9"/>
      <c r="C11" s="9"/>
      <c r="D11" s="9"/>
    </row>
    <row r="12" spans="1:12" x14ac:dyDescent="0.3">
      <c r="A12" s="5" t="s">
        <v>2</v>
      </c>
      <c r="B12" s="10" t="s">
        <v>1</v>
      </c>
      <c r="C12" s="16" t="s">
        <v>3</v>
      </c>
      <c r="D12" s="9"/>
    </row>
    <row r="13" spans="1:12" x14ac:dyDescent="0.3">
      <c r="A13" s="6" t="s">
        <v>5</v>
      </c>
      <c r="B13" s="80">
        <v>34</v>
      </c>
      <c r="C13" s="81">
        <v>30</v>
      </c>
      <c r="D13" s="82">
        <f>(C13/B13-1)</f>
        <v>-0.11764705882352944</v>
      </c>
    </row>
    <row r="14" spans="1:12" x14ac:dyDescent="0.3">
      <c r="A14" s="6" t="s">
        <v>6</v>
      </c>
      <c r="B14" s="11">
        <f>B13*2088/1000</f>
        <v>70.992000000000004</v>
      </c>
      <c r="C14" s="18">
        <f t="shared" ref="C14" si="0">C13*675/1000</f>
        <v>20.25</v>
      </c>
      <c r="D14" s="24">
        <f>(C14/B14-1)</f>
        <v>-0.71475659229208932</v>
      </c>
    </row>
    <row r="15" spans="1:12" x14ac:dyDescent="0.3">
      <c r="A15" s="7" t="s">
        <v>12</v>
      </c>
      <c r="B15" s="10">
        <v>300</v>
      </c>
      <c r="C15" s="26">
        <v>311</v>
      </c>
      <c r="D15" s="24">
        <f>(C15/B15-1)</f>
        <v>3.6666666666666625E-2</v>
      </c>
    </row>
    <row r="16" spans="1:12" ht="13.8" customHeight="1" x14ac:dyDescent="0.3">
      <c r="A16" s="7" t="s">
        <v>11</v>
      </c>
      <c r="B16" s="10">
        <v>2.96</v>
      </c>
      <c r="C16" s="19">
        <v>3.13</v>
      </c>
      <c r="D16" s="24">
        <f>(C16/B16-1)</f>
        <v>5.7432432432432456E-2</v>
      </c>
    </row>
    <row r="17" spans="1:6" x14ac:dyDescent="0.3">
      <c r="A17" s="71" t="s">
        <v>10</v>
      </c>
      <c r="B17" s="72">
        <v>4.75</v>
      </c>
      <c r="C17" s="73">
        <v>5.26</v>
      </c>
      <c r="D17" s="74">
        <f>(C17/B17-1)</f>
        <v>0.10736842105263156</v>
      </c>
    </row>
    <row r="18" spans="1:6" x14ac:dyDescent="0.3">
      <c r="A18" s="71"/>
      <c r="B18" s="83"/>
      <c r="C18" s="73"/>
      <c r="D18" s="74"/>
    </row>
    <row r="19" spans="1:6" x14ac:dyDescent="0.3">
      <c r="A19" s="71"/>
      <c r="B19" s="71"/>
      <c r="C19" s="71"/>
      <c r="D19" s="71"/>
      <c r="E19" s="71"/>
    </row>
    <row r="20" spans="1:6" x14ac:dyDescent="0.3">
      <c r="C20" s="112" t="s">
        <v>19</v>
      </c>
      <c r="D20" s="112"/>
    </row>
    <row r="21" spans="1:6" x14ac:dyDescent="0.3">
      <c r="C21" s="113" t="s">
        <v>20</v>
      </c>
      <c r="D21" s="113"/>
      <c r="F21" t="s">
        <v>25</v>
      </c>
    </row>
    <row r="22" spans="1:6" ht="28.8" x14ac:dyDescent="0.3">
      <c r="B22" s="85" t="s">
        <v>8</v>
      </c>
      <c r="C22" s="86" t="s">
        <v>23</v>
      </c>
      <c r="D22" s="25" t="s">
        <v>21</v>
      </c>
    </row>
    <row r="23" spans="1:6" x14ac:dyDescent="0.3">
      <c r="B23" s="8"/>
      <c r="C23" s="14"/>
      <c r="D23" s="9"/>
    </row>
    <row r="24" spans="1:6" x14ac:dyDescent="0.3">
      <c r="B24" s="8"/>
      <c r="C24" s="8"/>
      <c r="D24" s="9"/>
    </row>
    <row r="25" spans="1:6" x14ac:dyDescent="0.3">
      <c r="B25" s="8"/>
      <c r="C25" s="8"/>
      <c r="D25" s="9"/>
    </row>
    <row r="26" spans="1:6" x14ac:dyDescent="0.3">
      <c r="B26" s="8"/>
      <c r="C26" s="15"/>
      <c r="D26" s="9"/>
    </row>
    <row r="27" spans="1:6" x14ac:dyDescent="0.3">
      <c r="B27" s="9"/>
      <c r="C27" s="9"/>
      <c r="D27" s="9"/>
    </row>
    <row r="28" spans="1:6" x14ac:dyDescent="0.3">
      <c r="B28" s="9"/>
      <c r="C28" s="9"/>
      <c r="D28" s="9"/>
    </row>
    <row r="29" spans="1:6" x14ac:dyDescent="0.3">
      <c r="B29" s="10" t="s">
        <v>1</v>
      </c>
      <c r="C29" s="16" t="s">
        <v>3</v>
      </c>
      <c r="D29" s="9"/>
    </row>
    <row r="30" spans="1:6" x14ac:dyDescent="0.3">
      <c r="B30" s="10"/>
      <c r="C30" s="17"/>
      <c r="D30" s="24" t="e">
        <f>(C30/B30-1)</f>
        <v>#DIV/0!</v>
      </c>
    </row>
    <row r="31" spans="1:6" x14ac:dyDescent="0.3">
      <c r="B31" s="11">
        <f>B30*2088/1000</f>
        <v>0</v>
      </c>
      <c r="C31" s="18">
        <f t="shared" ref="C31" si="1">C30*675/1000</f>
        <v>0</v>
      </c>
      <c r="D31" s="24" t="e">
        <f>(C31/B31-1)</f>
        <v>#DIV/0!</v>
      </c>
    </row>
    <row r="32" spans="1:6" x14ac:dyDescent="0.3">
      <c r="B32" s="10"/>
      <c r="C32" s="17"/>
      <c r="D32" s="24" t="e">
        <f>(C32/B32-1)</f>
        <v>#DIV/0!</v>
      </c>
    </row>
    <row r="33" spans="2:4" x14ac:dyDescent="0.3">
      <c r="B33" s="10"/>
      <c r="C33" s="19"/>
      <c r="D33" s="24" t="e">
        <f>(C33/B33-1)</f>
        <v>#DIV/0!</v>
      </c>
    </row>
    <row r="34" spans="2:4" x14ac:dyDescent="0.3">
      <c r="B34" s="12"/>
      <c r="C34" s="19"/>
      <c r="D34" s="24" t="e">
        <f>(C34/B34-1)</f>
        <v>#DIV/0!</v>
      </c>
    </row>
    <row r="35" spans="2:4" x14ac:dyDescent="0.3">
      <c r="B35" s="10"/>
      <c r="C35" s="10"/>
      <c r="D35" s="10"/>
    </row>
    <row r="36" spans="2:4" x14ac:dyDescent="0.3">
      <c r="B36" s="13"/>
      <c r="C36" s="13"/>
      <c r="D36" s="13"/>
    </row>
  </sheetData>
  <mergeCells count="6">
    <mergeCell ref="C20:D20"/>
    <mergeCell ref="C21:D21"/>
    <mergeCell ref="C4:D4"/>
    <mergeCell ref="C5:D5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E3" sqref="E3"/>
    </sheetView>
  </sheetViews>
  <sheetFormatPr baseColWidth="10" defaultRowHeight="14.4" x14ac:dyDescent="0.3"/>
  <cols>
    <col min="1" max="1" width="27.88671875" customWidth="1"/>
    <col min="2" max="2" width="12.33203125" customWidth="1"/>
    <col min="3" max="3" width="11" customWidth="1"/>
    <col min="4" max="4" width="11.88671875" customWidth="1"/>
    <col min="5" max="5" width="12.44140625" bestFit="1" customWidth="1"/>
    <col min="6" max="6" width="7.5546875" customWidth="1"/>
    <col min="7" max="7" width="16.6640625" customWidth="1"/>
  </cols>
  <sheetData>
    <row r="1" spans="1:7" x14ac:dyDescent="0.3">
      <c r="B1" s="88" t="s">
        <v>39</v>
      </c>
      <c r="C1" s="87" t="s">
        <v>39</v>
      </c>
      <c r="D1" s="116"/>
      <c r="E1" s="116"/>
    </row>
    <row r="2" spans="1:7" x14ac:dyDescent="0.3">
      <c r="B2" s="89" t="s">
        <v>8</v>
      </c>
      <c r="C2" s="31" t="s">
        <v>97</v>
      </c>
      <c r="D2" s="22" t="s">
        <v>107</v>
      </c>
      <c r="E2" s="23" t="s">
        <v>107</v>
      </c>
    </row>
    <row r="3" spans="1:7" x14ac:dyDescent="0.3">
      <c r="A3" t="s">
        <v>40</v>
      </c>
      <c r="B3" s="90" t="s">
        <v>31</v>
      </c>
      <c r="C3" s="27" t="s">
        <v>31</v>
      </c>
      <c r="D3" s="33" t="s">
        <v>31</v>
      </c>
      <c r="E3" s="34" t="s">
        <v>31</v>
      </c>
    </row>
    <row r="4" spans="1:7" x14ac:dyDescent="0.3">
      <c r="B4" s="90">
        <v>28</v>
      </c>
      <c r="C4" s="27">
        <v>28</v>
      </c>
      <c r="D4" s="33">
        <v>28</v>
      </c>
      <c r="E4" s="34">
        <v>28</v>
      </c>
    </row>
    <row r="5" spans="1:7" x14ac:dyDescent="0.3">
      <c r="B5" s="90" t="s">
        <v>4</v>
      </c>
      <c r="C5" s="42" t="s">
        <v>24</v>
      </c>
      <c r="D5" s="33" t="s">
        <v>4</v>
      </c>
      <c r="E5" s="42" t="s">
        <v>24</v>
      </c>
    </row>
    <row r="6" spans="1:7" x14ac:dyDescent="0.3">
      <c r="B6" s="90"/>
      <c r="C6" s="27"/>
      <c r="D6" s="43" t="s">
        <v>32</v>
      </c>
      <c r="E6" s="44" t="s">
        <v>32</v>
      </c>
    </row>
    <row r="7" spans="1:7" x14ac:dyDescent="0.3">
      <c r="B7" s="90"/>
      <c r="C7" s="27"/>
      <c r="D7" s="33"/>
      <c r="E7" s="34"/>
    </row>
    <row r="8" spans="1:7" x14ac:dyDescent="0.3">
      <c r="A8" t="s">
        <v>35</v>
      </c>
      <c r="B8" s="91">
        <v>29170</v>
      </c>
      <c r="C8" s="84">
        <v>31500</v>
      </c>
      <c r="D8" s="35">
        <v>31136</v>
      </c>
      <c r="E8" s="36">
        <v>32396</v>
      </c>
    </row>
    <row r="9" spans="1:7" x14ac:dyDescent="0.3">
      <c r="A9" t="s">
        <v>36</v>
      </c>
      <c r="B9" s="91">
        <v>19032</v>
      </c>
      <c r="C9" s="84"/>
      <c r="D9" s="35">
        <v>21609</v>
      </c>
      <c r="E9" s="36">
        <v>22425</v>
      </c>
    </row>
    <row r="10" spans="1:7" x14ac:dyDescent="0.3">
      <c r="B10" s="92"/>
      <c r="D10" s="38"/>
      <c r="E10" s="39"/>
    </row>
    <row r="11" spans="1:7" x14ac:dyDescent="0.3">
      <c r="A11" t="s">
        <v>37</v>
      </c>
      <c r="B11" s="91">
        <f>+B8/((100-$F$11)/100)</f>
        <v>33528.735632183911</v>
      </c>
      <c r="C11" s="30">
        <f>+C8/((100-$F$11)/100)</f>
        <v>36206.896551724138</v>
      </c>
      <c r="D11" s="35">
        <f>+D8/((100-$F$11)/100)</f>
        <v>35788.505747126437</v>
      </c>
      <c r="E11" s="36">
        <f>+E8/((100-$F$11)/100)</f>
        <v>37236.781609195401</v>
      </c>
      <c r="F11" s="29">
        <v>13</v>
      </c>
      <c r="G11" t="s">
        <v>33</v>
      </c>
    </row>
    <row r="12" spans="1:7" x14ac:dyDescent="0.3">
      <c r="A12" t="s">
        <v>38</v>
      </c>
      <c r="B12" s="91">
        <f>+B11/((100-$F$12)/100)</f>
        <v>41910.919540229886</v>
      </c>
      <c r="C12" s="30">
        <f>+C11/((100-$F$12)/100)</f>
        <v>45258.620689655167</v>
      </c>
      <c r="D12" s="40">
        <f>+D11/((100-$F$12)/100)</f>
        <v>44735.632183908041</v>
      </c>
      <c r="E12" s="41">
        <f>+E11/((100-$F$12)/100)</f>
        <v>46545.977011494251</v>
      </c>
      <c r="F12" s="29">
        <v>20</v>
      </c>
      <c r="G12" t="s">
        <v>34</v>
      </c>
    </row>
    <row r="13" spans="1:7" x14ac:dyDescent="0.3">
      <c r="A13" t="s">
        <v>50</v>
      </c>
      <c r="B13" s="93">
        <v>42000</v>
      </c>
      <c r="C13" s="29">
        <v>45000</v>
      </c>
      <c r="D13" s="29">
        <v>45000</v>
      </c>
      <c r="E13" s="29">
        <v>47500</v>
      </c>
    </row>
    <row r="14" spans="1:7" x14ac:dyDescent="0.3">
      <c r="D14" s="28"/>
      <c r="E14" s="28">
        <f>+E13/D13</f>
        <v>1.0555555555555556</v>
      </c>
      <c r="F14" t="s">
        <v>99</v>
      </c>
    </row>
    <row r="15" spans="1:7" x14ac:dyDescent="0.3">
      <c r="E15" s="28">
        <f>+E13/C13</f>
        <v>1.0555555555555556</v>
      </c>
      <c r="F15" t="s">
        <v>100</v>
      </c>
    </row>
    <row r="16" spans="1:7" x14ac:dyDescent="0.3">
      <c r="E16" t="s">
        <v>101</v>
      </c>
    </row>
  </sheetData>
  <mergeCells count="1"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0"/>
  <sheetViews>
    <sheetView tabSelected="1" topLeftCell="A4" zoomScale="50" zoomScaleNormal="50" workbookViewId="0">
      <selection activeCell="G17" sqref="G17"/>
    </sheetView>
  </sheetViews>
  <sheetFormatPr baseColWidth="10" defaultRowHeight="14.4" x14ac:dyDescent="0.3"/>
  <cols>
    <col min="1" max="1" width="33.77734375" customWidth="1"/>
    <col min="2" max="2" width="20.109375" customWidth="1"/>
    <col min="3" max="3" width="19" customWidth="1"/>
    <col min="4" max="4" width="25.44140625" customWidth="1"/>
    <col min="5" max="5" width="24.88671875" customWidth="1"/>
  </cols>
  <sheetData>
    <row r="1" spans="1:17" x14ac:dyDescent="0.3">
      <c r="B1" s="31" t="s">
        <v>97</v>
      </c>
      <c r="C1" s="31" t="s">
        <v>97</v>
      </c>
      <c r="D1" s="22" t="s">
        <v>108</v>
      </c>
      <c r="E1" s="23" t="s">
        <v>108</v>
      </c>
    </row>
    <row r="2" spans="1:17" x14ac:dyDescent="0.3">
      <c r="A2" t="s">
        <v>40</v>
      </c>
      <c r="B2" s="46" t="s">
        <v>31</v>
      </c>
      <c r="C2" s="46" t="s">
        <v>31</v>
      </c>
      <c r="D2" s="49" t="s">
        <v>31</v>
      </c>
      <c r="E2" s="47" t="s">
        <v>31</v>
      </c>
    </row>
    <row r="3" spans="1:17" x14ac:dyDescent="0.3">
      <c r="B3" s="32">
        <v>28</v>
      </c>
      <c r="C3" s="32">
        <v>28</v>
      </c>
      <c r="D3" s="33">
        <v>28</v>
      </c>
      <c r="E3" s="34">
        <v>28</v>
      </c>
    </row>
    <row r="4" spans="1:17" x14ac:dyDescent="0.3">
      <c r="B4" s="32" t="s">
        <v>4</v>
      </c>
      <c r="C4" s="42" t="s">
        <v>24</v>
      </c>
      <c r="D4" s="33" t="s">
        <v>4</v>
      </c>
      <c r="E4" s="42" t="s">
        <v>24</v>
      </c>
    </row>
    <row r="5" spans="1:17" x14ac:dyDescent="0.3">
      <c r="B5" s="48"/>
      <c r="C5" s="48"/>
      <c r="D5" s="50" t="s">
        <v>32</v>
      </c>
      <c r="E5" s="51" t="s">
        <v>32</v>
      </c>
    </row>
    <row r="7" spans="1:17" x14ac:dyDescent="0.3">
      <c r="A7" t="s">
        <v>41</v>
      </c>
      <c r="B7" s="94">
        <v>7.0000000000000007E-2</v>
      </c>
      <c r="C7" s="56"/>
    </row>
    <row r="8" spans="1:17" x14ac:dyDescent="0.3">
      <c r="A8" t="s">
        <v>42</v>
      </c>
      <c r="B8" s="56">
        <v>3000</v>
      </c>
      <c r="C8" s="56"/>
    </row>
    <row r="9" spans="1:17" x14ac:dyDescent="0.3">
      <c r="A9" t="s">
        <v>44</v>
      </c>
      <c r="B9" s="56">
        <v>5000</v>
      </c>
      <c r="C9" s="56"/>
    </row>
    <row r="10" spans="1:17" x14ac:dyDescent="0.3">
      <c r="A10" t="s">
        <v>43</v>
      </c>
      <c r="B10">
        <v>5.5</v>
      </c>
      <c r="C10">
        <v>5.5</v>
      </c>
      <c r="D10">
        <v>5.5</v>
      </c>
      <c r="E10">
        <v>5.5</v>
      </c>
    </row>
    <row r="12" spans="1:17" s="55" customFormat="1" ht="43.2" x14ac:dyDescent="0.3">
      <c r="B12" s="65" t="s">
        <v>109</v>
      </c>
      <c r="C12" s="65" t="s">
        <v>110</v>
      </c>
      <c r="D12" s="65" t="s">
        <v>104</v>
      </c>
      <c r="E12" s="65" t="s">
        <v>103</v>
      </c>
    </row>
    <row r="13" spans="1:17" s="55" customFormat="1" ht="57.6" x14ac:dyDescent="0.3">
      <c r="B13" s="65" t="s">
        <v>111</v>
      </c>
      <c r="C13" s="65" t="s">
        <v>112</v>
      </c>
      <c r="D13" s="65" t="s">
        <v>102</v>
      </c>
      <c r="E13" s="65" t="s">
        <v>117</v>
      </c>
    </row>
    <row r="14" spans="1:17" x14ac:dyDescent="0.3">
      <c r="A14" s="52" t="s">
        <v>46</v>
      </c>
      <c r="B14" s="53">
        <v>2900</v>
      </c>
      <c r="C14" s="53">
        <v>2900</v>
      </c>
      <c r="D14" s="53">
        <v>2700</v>
      </c>
      <c r="E14" s="54">
        <v>2700</v>
      </c>
      <c r="Q14" s="70"/>
    </row>
    <row r="15" spans="1:17" x14ac:dyDescent="0.3">
      <c r="A15" s="37" t="s">
        <v>51</v>
      </c>
      <c r="B15" s="38">
        <v>1700</v>
      </c>
      <c r="C15" s="38">
        <v>600</v>
      </c>
      <c r="D15" s="38">
        <v>1700</v>
      </c>
      <c r="E15" s="39">
        <v>600</v>
      </c>
      <c r="P15" s="70"/>
      <c r="Q15" s="69"/>
    </row>
    <row r="16" spans="1:17" x14ac:dyDescent="0.3">
      <c r="A16" s="96" t="s">
        <v>53</v>
      </c>
      <c r="B16" s="97">
        <f>SUM(B14:B15)</f>
        <v>4600</v>
      </c>
      <c r="C16" s="97">
        <f>SUM(C14:C15)</f>
        <v>3500</v>
      </c>
      <c r="D16" s="97">
        <f t="shared" ref="D16:E16" si="0">SUM(D14:D15)</f>
        <v>4400</v>
      </c>
      <c r="E16" s="98">
        <f t="shared" si="0"/>
        <v>3300</v>
      </c>
    </row>
    <row r="17" spans="1:17" ht="86.4" x14ac:dyDescent="0.3">
      <c r="A17" s="57" t="s">
        <v>45</v>
      </c>
      <c r="N17" s="55" t="s">
        <v>91</v>
      </c>
      <c r="O17" s="55" t="s">
        <v>94</v>
      </c>
      <c r="P17" s="55" t="s">
        <v>92</v>
      </c>
      <c r="Q17" s="55" t="s">
        <v>93</v>
      </c>
    </row>
    <row r="18" spans="1:17" x14ac:dyDescent="0.3">
      <c r="A18" t="s">
        <v>47</v>
      </c>
      <c r="D18" s="67">
        <f>1-D14/B14</f>
        <v>6.8965517241379337E-2</v>
      </c>
      <c r="E18" s="67">
        <f>1-E14/C14</f>
        <v>6.8965517241379337E-2</v>
      </c>
      <c r="M18" t="s">
        <v>89</v>
      </c>
      <c r="N18">
        <f>+B16</f>
        <v>4600</v>
      </c>
      <c r="O18">
        <f t="shared" ref="O18:Q18" si="1">+C16</f>
        <v>3500</v>
      </c>
      <c r="P18">
        <f t="shared" si="1"/>
        <v>4400</v>
      </c>
      <c r="Q18">
        <f t="shared" si="1"/>
        <v>3300</v>
      </c>
    </row>
    <row r="19" spans="1:17" x14ac:dyDescent="0.3">
      <c r="A19" t="s">
        <v>48</v>
      </c>
      <c r="C19" s="66">
        <f>1-C15/B15</f>
        <v>0.64705882352941169</v>
      </c>
      <c r="D19" s="66"/>
      <c r="E19" s="66">
        <f>1-E15/D15</f>
        <v>0.64705882352941169</v>
      </c>
      <c r="M19" t="s">
        <v>90</v>
      </c>
      <c r="N19" s="95">
        <f>+N18/$B$7</f>
        <v>65714.28571428571</v>
      </c>
      <c r="O19" s="95">
        <f t="shared" ref="O19:Q19" si="2">+O18/$B$7</f>
        <v>49999.999999999993</v>
      </c>
      <c r="P19" s="95">
        <f t="shared" si="2"/>
        <v>62857.142857142848</v>
      </c>
      <c r="Q19" s="95">
        <f t="shared" si="2"/>
        <v>47142.857142857138</v>
      </c>
    </row>
    <row r="20" spans="1:17" x14ac:dyDescent="0.3">
      <c r="A20" s="58" t="s">
        <v>49</v>
      </c>
      <c r="B20" s="58"/>
      <c r="C20" s="58"/>
      <c r="D20" s="58"/>
      <c r="E20" s="68">
        <f>1-E16/B16</f>
        <v>0.28260869565217395</v>
      </c>
      <c r="P20" s="95">
        <f>P19-N19</f>
        <v>-2857.1428571428623</v>
      </c>
      <c r="Q20" s="95">
        <f>Q19-P19</f>
        <v>-15714.28571428571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4"/>
  <sheetViews>
    <sheetView topLeftCell="J5" zoomScale="90" zoomScaleNormal="90" workbookViewId="0">
      <selection activeCell="X38" sqref="X38"/>
    </sheetView>
  </sheetViews>
  <sheetFormatPr baseColWidth="10" defaultRowHeight="14.4" x14ac:dyDescent="0.3"/>
  <cols>
    <col min="2" max="2" width="23" customWidth="1"/>
  </cols>
  <sheetData>
    <row r="1" spans="1:7" ht="72" x14ac:dyDescent="0.3">
      <c r="B1" s="55"/>
      <c r="C1" s="106" t="s">
        <v>114</v>
      </c>
      <c r="D1" s="107" t="s">
        <v>113</v>
      </c>
      <c r="E1" s="106" t="s">
        <v>104</v>
      </c>
      <c r="F1" s="107" t="s">
        <v>103</v>
      </c>
    </row>
    <row r="2" spans="1:7" ht="86.4" x14ac:dyDescent="0.3">
      <c r="B2" s="55"/>
      <c r="C2" s="106" t="s">
        <v>116</v>
      </c>
      <c r="D2" s="107" t="s">
        <v>115</v>
      </c>
      <c r="E2" s="106" t="s">
        <v>102</v>
      </c>
      <c r="F2" s="107" t="s">
        <v>72</v>
      </c>
    </row>
    <row r="3" spans="1:7" x14ac:dyDescent="0.3">
      <c r="B3" s="52" t="s">
        <v>54</v>
      </c>
      <c r="C3" s="108">
        <f>COUT!B13</f>
        <v>42000</v>
      </c>
      <c r="D3" s="109">
        <f>COUT!C13</f>
        <v>45000</v>
      </c>
      <c r="E3" s="108">
        <f>COUT!D13</f>
        <v>45000</v>
      </c>
      <c r="F3" s="109">
        <f>COUT!E13</f>
        <v>47500</v>
      </c>
      <c r="G3">
        <f>+F3/D3</f>
        <v>1.0555555555555556</v>
      </c>
    </row>
    <row r="4" spans="1:7" x14ac:dyDescent="0.3">
      <c r="B4" s="37" t="s">
        <v>52</v>
      </c>
      <c r="C4" s="110">
        <f>'ENERGY COST'!B16</f>
        <v>4600</v>
      </c>
      <c r="D4" s="111">
        <f>'ENERGY COST'!C16</f>
        <v>3500</v>
      </c>
      <c r="E4" s="110">
        <f>'ENERGY COST'!D16</f>
        <v>4400</v>
      </c>
      <c r="F4" s="111">
        <f>'ENERGY COST'!E16</f>
        <v>3300</v>
      </c>
    </row>
    <row r="5" spans="1:7" x14ac:dyDescent="0.3">
      <c r="B5" s="38" t="s">
        <v>105</v>
      </c>
      <c r="C5" s="110">
        <v>2200</v>
      </c>
      <c r="D5" s="111">
        <v>2200</v>
      </c>
      <c r="E5" s="110">
        <v>2200</v>
      </c>
      <c r="F5" s="111">
        <v>2200</v>
      </c>
    </row>
    <row r="6" spans="1:7" x14ac:dyDescent="0.3">
      <c r="B6" s="38" t="s">
        <v>106</v>
      </c>
      <c r="C6" s="110">
        <v>1800</v>
      </c>
      <c r="D6" s="111">
        <v>1800</v>
      </c>
      <c r="E6" s="110">
        <v>1000</v>
      </c>
      <c r="F6" s="111">
        <v>1000</v>
      </c>
    </row>
    <row r="7" spans="1:7" x14ac:dyDescent="0.3">
      <c r="B7" s="38" t="s">
        <v>71</v>
      </c>
      <c r="C7" s="38"/>
      <c r="D7" s="38"/>
      <c r="E7" s="38"/>
      <c r="F7" s="38"/>
    </row>
    <row r="8" spans="1:7" ht="15" thickBot="1" x14ac:dyDescent="0.35"/>
    <row r="9" spans="1:7" s="45" customFormat="1" x14ac:dyDescent="0.3">
      <c r="A9" s="61" t="s">
        <v>73</v>
      </c>
      <c r="B9" s="61" t="s">
        <v>55</v>
      </c>
      <c r="C9" s="62">
        <f>C3+C4+C5</f>
        <v>48800</v>
      </c>
      <c r="D9" s="62">
        <f t="shared" ref="D9" si="0">D3+D4+D5</f>
        <v>50700</v>
      </c>
      <c r="E9" s="62">
        <f>E3+E4+E5</f>
        <v>51600</v>
      </c>
      <c r="F9" s="62">
        <f>F3+F4+F5</f>
        <v>53000</v>
      </c>
      <c r="G9" s="101">
        <f>+F9/D9</f>
        <v>1.0453648915187377</v>
      </c>
    </row>
    <row r="10" spans="1:7" x14ac:dyDescent="0.3">
      <c r="A10" s="59" t="s">
        <v>74</v>
      </c>
      <c r="B10" s="59" t="s">
        <v>56</v>
      </c>
      <c r="C10" s="60">
        <f>+C9+$C$4+$C$5+$C$6</f>
        <v>57400</v>
      </c>
      <c r="D10" s="60">
        <f>+D9+$D$4+$D$5+$D$6</f>
        <v>58200</v>
      </c>
      <c r="E10" s="60">
        <f>+E9+$E$4+$E$5+$E$6</f>
        <v>59200</v>
      </c>
      <c r="F10" s="60">
        <f>+F9+$F$4+$F$5+$F$6</f>
        <v>59500</v>
      </c>
      <c r="G10" s="102">
        <f>+F10/D10</f>
        <v>1.0223367697594501</v>
      </c>
    </row>
    <row r="11" spans="1:7" x14ac:dyDescent="0.3">
      <c r="A11" s="59" t="s">
        <v>75</v>
      </c>
      <c r="B11" s="59" t="s">
        <v>57</v>
      </c>
      <c r="C11" s="60">
        <f t="shared" ref="C11:C24" si="1">+C10+$C$4+$C$5+$C$6</f>
        <v>66000</v>
      </c>
      <c r="D11" s="60">
        <f>+D10+$D$4+$D$5+$D$6</f>
        <v>65700</v>
      </c>
      <c r="E11" s="60">
        <f t="shared" ref="E11:E24" si="2">+E10+$E$4+$E$5+$E$6</f>
        <v>66800</v>
      </c>
      <c r="F11" s="60">
        <f t="shared" ref="F11:F24" si="3">+F10+$F$4+$F$5+$F$6</f>
        <v>66000</v>
      </c>
      <c r="G11" s="102">
        <f t="shared" ref="G11:G24" si="4">+F11/D11</f>
        <v>1.004566210045662</v>
      </c>
    </row>
    <row r="12" spans="1:7" x14ac:dyDescent="0.3">
      <c r="A12" s="100" t="s">
        <v>76</v>
      </c>
      <c r="B12" s="100" t="s">
        <v>58</v>
      </c>
      <c r="C12" s="99">
        <f t="shared" si="1"/>
        <v>74600</v>
      </c>
      <c r="D12" s="99">
        <f t="shared" ref="D12:D24" si="5">+D11+$D$4+$D$5+$D$6</f>
        <v>73200</v>
      </c>
      <c r="E12" s="99">
        <f t="shared" si="2"/>
        <v>74400</v>
      </c>
      <c r="F12" s="60">
        <f t="shared" si="3"/>
        <v>72500</v>
      </c>
      <c r="G12" s="103">
        <f t="shared" si="4"/>
        <v>0.9904371584699454</v>
      </c>
    </row>
    <row r="13" spans="1:7" x14ac:dyDescent="0.3">
      <c r="A13" s="59" t="s">
        <v>77</v>
      </c>
      <c r="B13" s="59" t="s">
        <v>59</v>
      </c>
      <c r="C13" s="60">
        <f t="shared" si="1"/>
        <v>83200</v>
      </c>
      <c r="D13" s="60">
        <f t="shared" si="5"/>
        <v>80700</v>
      </c>
      <c r="E13" s="60">
        <f t="shared" si="2"/>
        <v>82000</v>
      </c>
      <c r="F13" s="60">
        <f t="shared" si="3"/>
        <v>79000</v>
      </c>
      <c r="G13" s="102">
        <f t="shared" si="4"/>
        <v>0.97893432465923169</v>
      </c>
    </row>
    <row r="14" spans="1:7" s="45" customFormat="1" x14ac:dyDescent="0.3">
      <c r="A14" s="63" t="s">
        <v>78</v>
      </c>
      <c r="B14" s="63" t="s">
        <v>60</v>
      </c>
      <c r="C14" s="99">
        <f>+C13+$C$4+$C$5+$C$6</f>
        <v>91800</v>
      </c>
      <c r="D14" s="99">
        <f t="shared" si="5"/>
        <v>88200</v>
      </c>
      <c r="E14" s="99">
        <f t="shared" si="2"/>
        <v>89600</v>
      </c>
      <c r="F14" s="60">
        <f t="shared" si="3"/>
        <v>85500</v>
      </c>
      <c r="G14" s="103">
        <f t="shared" si="4"/>
        <v>0.96938775510204078</v>
      </c>
    </row>
    <row r="15" spans="1:7" x14ac:dyDescent="0.3">
      <c r="A15" s="59" t="s">
        <v>79</v>
      </c>
      <c r="B15" s="59" t="s">
        <v>61</v>
      </c>
      <c r="C15" s="60">
        <f t="shared" si="1"/>
        <v>100400</v>
      </c>
      <c r="D15" s="60">
        <f t="shared" si="5"/>
        <v>95700</v>
      </c>
      <c r="E15" s="60">
        <f t="shared" si="2"/>
        <v>97200</v>
      </c>
      <c r="F15" s="60">
        <f t="shared" si="3"/>
        <v>92000</v>
      </c>
      <c r="G15" s="102">
        <f t="shared" si="4"/>
        <v>0.96133751306165094</v>
      </c>
    </row>
    <row r="16" spans="1:7" x14ac:dyDescent="0.3">
      <c r="A16" s="59" t="s">
        <v>80</v>
      </c>
      <c r="B16" s="59" t="s">
        <v>62</v>
      </c>
      <c r="C16" s="60">
        <f t="shared" si="1"/>
        <v>109000</v>
      </c>
      <c r="D16" s="60">
        <f t="shared" si="5"/>
        <v>103200</v>
      </c>
      <c r="E16" s="60">
        <f t="shared" si="2"/>
        <v>104800</v>
      </c>
      <c r="F16" s="60">
        <f t="shared" si="3"/>
        <v>98500</v>
      </c>
      <c r="G16" s="102">
        <f t="shared" si="4"/>
        <v>0.9544573643410853</v>
      </c>
    </row>
    <row r="17" spans="1:7" x14ac:dyDescent="0.3">
      <c r="A17" s="59" t="s">
        <v>81</v>
      </c>
      <c r="B17" s="59" t="s">
        <v>63</v>
      </c>
      <c r="C17" s="60">
        <f t="shared" si="1"/>
        <v>117600</v>
      </c>
      <c r="D17" s="60">
        <f t="shared" si="5"/>
        <v>110700</v>
      </c>
      <c r="E17" s="60">
        <f t="shared" si="2"/>
        <v>112400</v>
      </c>
      <c r="F17" s="60">
        <f t="shared" si="3"/>
        <v>105000</v>
      </c>
      <c r="G17" s="102">
        <f t="shared" si="4"/>
        <v>0.948509485094851</v>
      </c>
    </row>
    <row r="18" spans="1:7" x14ac:dyDescent="0.3">
      <c r="A18" s="59" t="s">
        <v>82</v>
      </c>
      <c r="B18" s="59" t="s">
        <v>64</v>
      </c>
      <c r="C18" s="60">
        <f t="shared" si="1"/>
        <v>126200</v>
      </c>
      <c r="D18" s="60">
        <f t="shared" si="5"/>
        <v>118200</v>
      </c>
      <c r="E18" s="60">
        <f t="shared" si="2"/>
        <v>120000</v>
      </c>
      <c r="F18" s="60">
        <f t="shared" si="3"/>
        <v>111500</v>
      </c>
      <c r="G18" s="102">
        <f t="shared" si="4"/>
        <v>0.94331641285956003</v>
      </c>
    </row>
    <row r="19" spans="1:7" s="45" customFormat="1" x14ac:dyDescent="0.3">
      <c r="A19" s="63" t="s">
        <v>83</v>
      </c>
      <c r="B19" s="63" t="s">
        <v>65</v>
      </c>
      <c r="C19" s="99">
        <f t="shared" si="1"/>
        <v>134800</v>
      </c>
      <c r="D19" s="99">
        <f t="shared" si="5"/>
        <v>125700</v>
      </c>
      <c r="E19" s="99">
        <f t="shared" si="2"/>
        <v>127600</v>
      </c>
      <c r="F19" s="60">
        <f t="shared" si="3"/>
        <v>118000</v>
      </c>
      <c r="G19" s="103">
        <f t="shared" si="4"/>
        <v>0.93874303898170242</v>
      </c>
    </row>
    <row r="20" spans="1:7" x14ac:dyDescent="0.3">
      <c r="A20" s="59" t="s">
        <v>84</v>
      </c>
      <c r="B20" s="59" t="s">
        <v>66</v>
      </c>
      <c r="C20" s="60">
        <f t="shared" si="1"/>
        <v>143400</v>
      </c>
      <c r="D20" s="60">
        <f t="shared" si="5"/>
        <v>133200</v>
      </c>
      <c r="E20" s="60">
        <f t="shared" si="2"/>
        <v>135200</v>
      </c>
      <c r="F20" s="60">
        <f t="shared" si="3"/>
        <v>124500</v>
      </c>
      <c r="G20" s="102">
        <f t="shared" si="4"/>
        <v>0.93468468468468469</v>
      </c>
    </row>
    <row r="21" spans="1:7" x14ac:dyDescent="0.3">
      <c r="A21" s="59" t="s">
        <v>85</v>
      </c>
      <c r="B21" s="59" t="s">
        <v>67</v>
      </c>
      <c r="C21" s="60">
        <f t="shared" si="1"/>
        <v>152000</v>
      </c>
      <c r="D21" s="60">
        <f t="shared" si="5"/>
        <v>140700</v>
      </c>
      <c r="E21" s="60">
        <f t="shared" si="2"/>
        <v>142800</v>
      </c>
      <c r="F21" s="60">
        <f t="shared" si="3"/>
        <v>131000</v>
      </c>
      <c r="G21" s="102">
        <f t="shared" si="4"/>
        <v>0.93105899076048326</v>
      </c>
    </row>
    <row r="22" spans="1:7" x14ac:dyDescent="0.3">
      <c r="A22" s="59" t="s">
        <v>86</v>
      </c>
      <c r="B22" s="59" t="s">
        <v>68</v>
      </c>
      <c r="C22" s="60">
        <f t="shared" si="1"/>
        <v>160600</v>
      </c>
      <c r="D22" s="60">
        <f t="shared" si="5"/>
        <v>148200</v>
      </c>
      <c r="E22" s="60">
        <f t="shared" si="2"/>
        <v>150400</v>
      </c>
      <c r="F22" s="60">
        <f t="shared" si="3"/>
        <v>137500</v>
      </c>
      <c r="G22" s="102">
        <f t="shared" si="4"/>
        <v>0.9278002699055331</v>
      </c>
    </row>
    <row r="23" spans="1:7" x14ac:dyDescent="0.3">
      <c r="A23" s="59" t="s">
        <v>87</v>
      </c>
      <c r="B23" s="59" t="s">
        <v>69</v>
      </c>
      <c r="C23" s="60">
        <f t="shared" si="1"/>
        <v>169200</v>
      </c>
      <c r="D23" s="60">
        <f t="shared" si="5"/>
        <v>155700</v>
      </c>
      <c r="E23" s="60">
        <f t="shared" si="2"/>
        <v>158000</v>
      </c>
      <c r="F23" s="60">
        <f t="shared" si="3"/>
        <v>144000</v>
      </c>
      <c r="G23" s="102">
        <f t="shared" si="4"/>
        <v>0.92485549132947975</v>
      </c>
    </row>
    <row r="24" spans="1:7" s="45" customFormat="1" ht="15" thickBot="1" x14ac:dyDescent="0.35">
      <c r="A24" s="64" t="s">
        <v>88</v>
      </c>
      <c r="B24" s="64" t="s">
        <v>70</v>
      </c>
      <c r="C24" s="104">
        <f t="shared" si="1"/>
        <v>177800</v>
      </c>
      <c r="D24" s="104">
        <f t="shared" si="5"/>
        <v>163200</v>
      </c>
      <c r="E24" s="104">
        <f t="shared" si="2"/>
        <v>165600</v>
      </c>
      <c r="F24" s="60">
        <f t="shared" si="3"/>
        <v>150500</v>
      </c>
      <c r="G24" s="105">
        <f t="shared" si="4"/>
        <v>0.92218137254901966</v>
      </c>
    </row>
  </sheetData>
  <conditionalFormatting sqref="F9">
    <cfRule type="cellIs" dxfId="2" priority="3" operator="lessThanOrEqual">
      <formula>E9</formula>
    </cfRule>
    <cfRule type="cellIs" dxfId="1" priority="2" operator="lessThanOrEqual">
      <formula>$D$9</formula>
    </cfRule>
  </conditionalFormatting>
  <conditionalFormatting sqref="F10:F24">
    <cfRule type="cellIs" dxfId="0" priority="1" operator="lessThanOrEqual">
      <formula>D10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DONNEES</vt:lpstr>
      <vt:lpstr>COUT</vt:lpstr>
      <vt:lpstr>ENERGY COST</vt:lpstr>
      <vt:lpstr>PAY BACK</vt:lpstr>
    </vt:vector>
  </TitlesOfParts>
  <Company>CIAT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Pollet Eric (0033688653627)</dc:creator>
  <cp:lastModifiedBy>Pollet Eric (0033688653627)</cp:lastModifiedBy>
  <dcterms:created xsi:type="dcterms:W3CDTF">2020-03-16T14:18:47Z</dcterms:created>
  <dcterms:modified xsi:type="dcterms:W3CDTF">2020-04-09T13:03:09Z</dcterms:modified>
</cp:coreProperties>
</file>